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DOME\Users\Vald_kr\Desktop\"/>
    </mc:Choice>
  </mc:AlternateContent>
  <xr:revisionPtr revIDLastSave="0" documentId="8_{99C6894D-A0A5-4FBC-A8B7-CB24CB05D819}" xr6:coauthVersionLast="47" xr6:coauthVersionMax="47" xr10:uidLastSave="{00000000-0000-0000-0000-000000000000}"/>
  <bookViews>
    <workbookView xWindow="-120" yWindow="-120" windowWidth="29040" windowHeight="15840" activeTab="1" xr2:uid="{6C4864BC-023D-41F6-A4B8-D0D2B1B63139}"/>
  </bookViews>
  <sheets>
    <sheet name="2024" sheetId="1" r:id="rId1"/>
    <sheet name="2025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4" i="2" l="1"/>
  <c r="G108" i="2"/>
  <c r="F106" i="2"/>
  <c r="E106" i="2"/>
  <c r="G107" i="2"/>
  <c r="C106" i="2"/>
  <c r="G102" i="2"/>
  <c r="G99" i="2"/>
  <c r="G98" i="2"/>
  <c r="G97" i="2"/>
  <c r="G96" i="2"/>
  <c r="G95" i="2"/>
  <c r="G94" i="2"/>
  <c r="G93" i="2"/>
  <c r="F92" i="2"/>
  <c r="F89" i="2" s="1"/>
  <c r="E92" i="2"/>
  <c r="E89" i="2" s="1"/>
  <c r="D92" i="2"/>
  <c r="D89" i="2" s="1"/>
  <c r="C92" i="2"/>
  <c r="C89" i="2" s="1"/>
  <c r="G91" i="2"/>
  <c r="G90" i="2"/>
  <c r="G88" i="2"/>
  <c r="G87" i="2"/>
  <c r="F86" i="2"/>
  <c r="F85" i="2" s="1"/>
  <c r="E86" i="2"/>
  <c r="E85" i="2" s="1"/>
  <c r="D86" i="2"/>
  <c r="D85" i="2" s="1"/>
  <c r="C86" i="2"/>
  <c r="G83" i="2"/>
  <c r="G82" i="2"/>
  <c r="G81" i="2"/>
  <c r="F80" i="2"/>
  <c r="F78" i="2" s="1"/>
  <c r="E80" i="2"/>
  <c r="E78" i="2" s="1"/>
  <c r="D80" i="2"/>
  <c r="D78" i="2" s="1"/>
  <c r="C80" i="2"/>
  <c r="G79" i="2"/>
  <c r="G77" i="2"/>
  <c r="G76" i="2"/>
  <c r="G75" i="2"/>
  <c r="F74" i="2"/>
  <c r="E74" i="2"/>
  <c r="D74" i="2"/>
  <c r="C74" i="2"/>
  <c r="G73" i="2"/>
  <c r="G72" i="2"/>
  <c r="F71" i="2"/>
  <c r="E71" i="2"/>
  <c r="D71" i="2"/>
  <c r="C71" i="2"/>
  <c r="G70" i="2"/>
  <c r="G69" i="2"/>
  <c r="F68" i="2"/>
  <c r="E68" i="2"/>
  <c r="D68" i="2"/>
  <c r="C68" i="2"/>
  <c r="G67" i="2"/>
  <c r="G66" i="2"/>
  <c r="G65" i="2"/>
  <c r="F64" i="2"/>
  <c r="E64" i="2"/>
  <c r="D64" i="2"/>
  <c r="C64" i="2"/>
  <c r="G61" i="2"/>
  <c r="F60" i="2"/>
  <c r="E60" i="2"/>
  <c r="D60" i="2"/>
  <c r="C60" i="2"/>
  <c r="G59" i="2"/>
  <c r="F58" i="2"/>
  <c r="E58" i="2"/>
  <c r="D58" i="2"/>
  <c r="C58" i="2"/>
  <c r="G57" i="2"/>
  <c r="F56" i="2"/>
  <c r="E56" i="2"/>
  <c r="D56" i="2"/>
  <c r="C56" i="2"/>
  <c r="G55" i="2"/>
  <c r="G54" i="2"/>
  <c r="G53" i="2"/>
  <c r="G52" i="2"/>
  <c r="F51" i="2"/>
  <c r="E51" i="2"/>
  <c r="D51" i="2"/>
  <c r="C51" i="2"/>
  <c r="G50" i="2"/>
  <c r="G49" i="2"/>
  <c r="G48" i="2"/>
  <c r="G47" i="2"/>
  <c r="G46" i="2"/>
  <c r="G45" i="2"/>
  <c r="F44" i="2"/>
  <c r="E44" i="2"/>
  <c r="D44" i="2"/>
  <c r="C44" i="2"/>
  <c r="G43" i="2"/>
  <c r="G42" i="2"/>
  <c r="G41" i="2"/>
  <c r="G40" i="2"/>
  <c r="G39" i="2"/>
  <c r="F38" i="2"/>
  <c r="E38" i="2"/>
  <c r="D38" i="2"/>
  <c r="C38" i="2"/>
  <c r="G37" i="2"/>
  <c r="G35" i="2"/>
  <c r="G34" i="2"/>
  <c r="F33" i="2"/>
  <c r="E33" i="2"/>
  <c r="D33" i="2"/>
  <c r="C33" i="2"/>
  <c r="G32" i="2"/>
  <c r="G31" i="2"/>
  <c r="F30" i="2"/>
  <c r="F29" i="2" s="1"/>
  <c r="E30" i="2"/>
  <c r="E29" i="2" s="1"/>
  <c r="D30" i="2"/>
  <c r="D29" i="2" s="1"/>
  <c r="C30" i="2"/>
  <c r="G27" i="2"/>
  <c r="C26" i="2"/>
  <c r="C23" i="2" s="1"/>
  <c r="G25" i="2"/>
  <c r="G24" i="2"/>
  <c r="F23" i="2"/>
  <c r="F19" i="2" s="1"/>
  <c r="F20" i="2" s="1"/>
  <c r="E23" i="2"/>
  <c r="D23" i="2"/>
  <c r="D19" i="2" s="1"/>
  <c r="E22" i="2"/>
  <c r="G22" i="2" s="1"/>
  <c r="E21" i="2"/>
  <c r="G18" i="2"/>
  <c r="G17" i="2"/>
  <c r="G16" i="2"/>
  <c r="E15" i="2"/>
  <c r="E13" i="2" s="1"/>
  <c r="D15" i="2"/>
  <c r="D13" i="2" s="1"/>
  <c r="C15" i="2"/>
  <c r="G14" i="2"/>
  <c r="F13" i="2"/>
  <c r="C13" i="2"/>
  <c r="E12" i="2"/>
  <c r="D12" i="2"/>
  <c r="D9" i="2" s="1"/>
  <c r="C12" i="2"/>
  <c r="F11" i="2"/>
  <c r="E11" i="2"/>
  <c r="D11" i="2"/>
  <c r="C11" i="2"/>
  <c r="E10" i="2"/>
  <c r="E8" i="2" s="1"/>
  <c r="F9" i="2"/>
  <c r="C9" i="2"/>
  <c r="F8" i="2"/>
  <c r="F7" i="2" s="1"/>
  <c r="D8" i="2"/>
  <c r="C8" i="2"/>
  <c r="C116" i="1"/>
  <c r="G80" i="2" l="1"/>
  <c r="G60" i="2"/>
  <c r="G71" i="2"/>
  <c r="E19" i="2"/>
  <c r="E20" i="2" s="1"/>
  <c r="D20" i="2"/>
  <c r="D100" i="2" s="1"/>
  <c r="D7" i="2"/>
  <c r="G11" i="2"/>
  <c r="C104" i="2"/>
  <c r="C62" i="2"/>
  <c r="C63" i="2" s="1"/>
  <c r="G21" i="2"/>
  <c r="D104" i="2"/>
  <c r="G26" i="2"/>
  <c r="C78" i="2"/>
  <c r="G78" i="2" s="1"/>
  <c r="E104" i="2"/>
  <c r="G12" i="2"/>
  <c r="G15" i="2"/>
  <c r="F104" i="2"/>
  <c r="G86" i="2"/>
  <c r="D84" i="2"/>
  <c r="E84" i="2"/>
  <c r="F84" i="2"/>
  <c r="C85" i="2"/>
  <c r="G85" i="2" s="1"/>
  <c r="G92" i="2"/>
  <c r="E62" i="2"/>
  <c r="E63" i="2" s="1"/>
  <c r="F62" i="2"/>
  <c r="F63" i="2" s="1"/>
  <c r="G74" i="2"/>
  <c r="D62" i="2"/>
  <c r="D63" i="2" s="1"/>
  <c r="G68" i="2"/>
  <c r="G64" i="2"/>
  <c r="G58" i="2"/>
  <c r="F100" i="2"/>
  <c r="F101" i="2" s="1"/>
  <c r="G56" i="2"/>
  <c r="D36" i="2"/>
  <c r="G51" i="2"/>
  <c r="G44" i="2"/>
  <c r="E36" i="2"/>
  <c r="E28" i="2" s="1"/>
  <c r="G38" i="2"/>
  <c r="F36" i="2"/>
  <c r="G30" i="2"/>
  <c r="G33" i="2"/>
  <c r="G13" i="2"/>
  <c r="F103" i="2"/>
  <c r="G23" i="2"/>
  <c r="C19" i="2"/>
  <c r="G89" i="2"/>
  <c r="D103" i="2"/>
  <c r="G8" i="2"/>
  <c r="D106" i="2"/>
  <c r="G106" i="2" s="1"/>
  <c r="C29" i="2"/>
  <c r="C36" i="2"/>
  <c r="G10" i="2"/>
  <c r="E9" i="2"/>
  <c r="G101" i="1"/>
  <c r="E12" i="1"/>
  <c r="G12" i="1" s="1"/>
  <c r="C9" i="1"/>
  <c r="F107" i="1"/>
  <c r="E107" i="1"/>
  <c r="D107" i="1"/>
  <c r="C107" i="1"/>
  <c r="F106" i="1"/>
  <c r="E106" i="1"/>
  <c r="D106" i="1"/>
  <c r="C106" i="1"/>
  <c r="G99" i="1"/>
  <c r="G98" i="1"/>
  <c r="G97" i="1"/>
  <c r="G96" i="1"/>
  <c r="G95" i="1"/>
  <c r="G94" i="1"/>
  <c r="G93" i="1"/>
  <c r="F92" i="1"/>
  <c r="E92" i="1"/>
  <c r="E89" i="1" s="1"/>
  <c r="D92" i="1"/>
  <c r="D89" i="1" s="1"/>
  <c r="C92" i="1"/>
  <c r="G91" i="1"/>
  <c r="G90" i="1"/>
  <c r="F89" i="1"/>
  <c r="C89" i="1"/>
  <c r="G88" i="1"/>
  <c r="G87" i="1"/>
  <c r="F86" i="1"/>
  <c r="F85" i="1" s="1"/>
  <c r="E86" i="1"/>
  <c r="D86" i="1"/>
  <c r="D85" i="1" s="1"/>
  <c r="C86" i="1"/>
  <c r="E85" i="1"/>
  <c r="G83" i="1"/>
  <c r="G82" i="1"/>
  <c r="G81" i="1"/>
  <c r="F80" i="1"/>
  <c r="F103" i="1" s="1"/>
  <c r="E80" i="1"/>
  <c r="E78" i="1" s="1"/>
  <c r="D80" i="1"/>
  <c r="D103" i="1" s="1"/>
  <c r="C80" i="1"/>
  <c r="G79" i="1"/>
  <c r="G77" i="1"/>
  <c r="G76" i="1"/>
  <c r="G75" i="1"/>
  <c r="F74" i="1"/>
  <c r="E74" i="1"/>
  <c r="D74" i="1"/>
  <c r="C74" i="1"/>
  <c r="G73" i="1"/>
  <c r="G72" i="1"/>
  <c r="F71" i="1"/>
  <c r="G71" i="1" s="1"/>
  <c r="E71" i="1"/>
  <c r="D71" i="1"/>
  <c r="C71" i="1"/>
  <c r="G70" i="1"/>
  <c r="G69" i="1"/>
  <c r="F68" i="1"/>
  <c r="E68" i="1"/>
  <c r="D68" i="1"/>
  <c r="C68" i="1"/>
  <c r="G67" i="1"/>
  <c r="G66" i="1"/>
  <c r="G65" i="1"/>
  <c r="F64" i="1"/>
  <c r="E64" i="1"/>
  <c r="D64" i="1"/>
  <c r="D62" i="1" s="1"/>
  <c r="C64" i="1"/>
  <c r="G61" i="1"/>
  <c r="F60" i="1"/>
  <c r="E60" i="1"/>
  <c r="D60" i="1"/>
  <c r="C60" i="1"/>
  <c r="G59" i="1"/>
  <c r="F58" i="1"/>
  <c r="E58" i="1"/>
  <c r="D58" i="1"/>
  <c r="C58" i="1"/>
  <c r="G57" i="1"/>
  <c r="F56" i="1"/>
  <c r="E56" i="1"/>
  <c r="D56" i="1"/>
  <c r="C56" i="1"/>
  <c r="G55" i="1"/>
  <c r="G54" i="1"/>
  <c r="G53" i="1"/>
  <c r="G52" i="1"/>
  <c r="F51" i="1"/>
  <c r="E51" i="1"/>
  <c r="D51" i="1"/>
  <c r="C51" i="1"/>
  <c r="G50" i="1"/>
  <c r="G49" i="1"/>
  <c r="G48" i="1"/>
  <c r="G47" i="1"/>
  <c r="G46" i="1"/>
  <c r="G45" i="1"/>
  <c r="F44" i="1"/>
  <c r="E44" i="1"/>
  <c r="D44" i="1"/>
  <c r="D36" i="1" s="1"/>
  <c r="C44" i="1"/>
  <c r="G43" i="1"/>
  <c r="G42" i="1"/>
  <c r="G41" i="1"/>
  <c r="G40" i="1"/>
  <c r="G39" i="1"/>
  <c r="F38" i="1"/>
  <c r="E38" i="1"/>
  <c r="D38" i="1"/>
  <c r="C38" i="1"/>
  <c r="G38" i="1" s="1"/>
  <c r="G37" i="1"/>
  <c r="G35" i="1"/>
  <c r="G34" i="1"/>
  <c r="F33" i="1"/>
  <c r="E33" i="1"/>
  <c r="D33" i="1"/>
  <c r="C33" i="1"/>
  <c r="G33" i="1" s="1"/>
  <c r="G32" i="1"/>
  <c r="G31" i="1"/>
  <c r="F30" i="1"/>
  <c r="E30" i="1"/>
  <c r="E29" i="1" s="1"/>
  <c r="D30" i="1"/>
  <c r="D29" i="1" s="1"/>
  <c r="C30" i="1"/>
  <c r="G30" i="1" s="1"/>
  <c r="G27" i="1"/>
  <c r="G26" i="1"/>
  <c r="G25" i="1"/>
  <c r="G24" i="1"/>
  <c r="F23" i="1"/>
  <c r="F19" i="1" s="1"/>
  <c r="F20" i="1" s="1"/>
  <c r="E23" i="1"/>
  <c r="D23" i="1"/>
  <c r="C23" i="1"/>
  <c r="C19" i="1" s="1"/>
  <c r="C20" i="1" s="1"/>
  <c r="E22" i="1"/>
  <c r="G22" i="1" s="1"/>
  <c r="E21" i="1"/>
  <c r="G18" i="1"/>
  <c r="G17" i="1"/>
  <c r="G16" i="1"/>
  <c r="G15" i="1"/>
  <c r="G14" i="1"/>
  <c r="F13" i="1"/>
  <c r="E13" i="1"/>
  <c r="D13" i="1"/>
  <c r="C13" i="1"/>
  <c r="F11" i="1"/>
  <c r="E11" i="1"/>
  <c r="D11" i="1"/>
  <c r="C11" i="1"/>
  <c r="E10" i="1"/>
  <c r="G10" i="1" s="1"/>
  <c r="F9" i="1"/>
  <c r="D9" i="1"/>
  <c r="F8" i="1"/>
  <c r="D8" i="1"/>
  <c r="C8" i="1"/>
  <c r="G104" i="2" l="1"/>
  <c r="C84" i="2"/>
  <c r="G84" i="2" s="1"/>
  <c r="E7" i="2"/>
  <c r="G115" i="2"/>
  <c r="F105" i="2"/>
  <c r="F28" i="2"/>
  <c r="F6" i="2" s="1"/>
  <c r="G63" i="2"/>
  <c r="G62" i="2"/>
  <c r="D28" i="2"/>
  <c r="D6" i="2" s="1"/>
  <c r="E6" i="2"/>
  <c r="G36" i="2"/>
  <c r="F29" i="1"/>
  <c r="D63" i="1"/>
  <c r="G68" i="1"/>
  <c r="G58" i="1"/>
  <c r="F84" i="1"/>
  <c r="E8" i="1"/>
  <c r="E7" i="1" s="1"/>
  <c r="E36" i="1"/>
  <c r="G56" i="1"/>
  <c r="G92" i="1"/>
  <c r="D105" i="1"/>
  <c r="G60" i="1"/>
  <c r="C7" i="1"/>
  <c r="E9" i="1"/>
  <c r="E19" i="1"/>
  <c r="E20" i="1" s="1"/>
  <c r="E100" i="1" s="1"/>
  <c r="D28" i="1"/>
  <c r="G74" i="1"/>
  <c r="F36" i="1"/>
  <c r="F62" i="1"/>
  <c r="F63" i="1" s="1"/>
  <c r="G13" i="1"/>
  <c r="E62" i="1"/>
  <c r="E63" i="1" s="1"/>
  <c r="G80" i="1"/>
  <c r="C105" i="1"/>
  <c r="G11" i="1"/>
  <c r="F7" i="1"/>
  <c r="G23" i="1"/>
  <c r="G51" i="1"/>
  <c r="E84" i="1"/>
  <c r="G44" i="1"/>
  <c r="G64" i="1"/>
  <c r="G86" i="1"/>
  <c r="G89" i="1"/>
  <c r="G116" i="2"/>
  <c r="G113" i="2" s="1"/>
  <c r="G112" i="2" s="1"/>
  <c r="D101" i="2"/>
  <c r="D105" i="2"/>
  <c r="G19" i="2"/>
  <c r="C7" i="2"/>
  <c r="C20" i="2"/>
  <c r="G29" i="2"/>
  <c r="C28" i="2"/>
  <c r="E103" i="2"/>
  <c r="E100" i="2"/>
  <c r="G9" i="2"/>
  <c r="F110" i="2"/>
  <c r="F109" i="2"/>
  <c r="D78" i="1"/>
  <c r="G106" i="1"/>
  <c r="E105" i="1"/>
  <c r="C78" i="1"/>
  <c r="C102" i="1" s="1"/>
  <c r="G107" i="1"/>
  <c r="C103" i="1"/>
  <c r="F105" i="1"/>
  <c r="D84" i="1"/>
  <c r="E102" i="1"/>
  <c r="G9" i="1"/>
  <c r="C29" i="1"/>
  <c r="C85" i="1"/>
  <c r="G8" i="1"/>
  <c r="G21" i="1"/>
  <c r="C36" i="1"/>
  <c r="C62" i="1"/>
  <c r="F78" i="1"/>
  <c r="D19" i="1"/>
  <c r="E103" i="1"/>
  <c r="G103" i="1" s="1"/>
  <c r="G28" i="2" l="1"/>
  <c r="E28" i="1"/>
  <c r="F28" i="1"/>
  <c r="F6" i="1" s="1"/>
  <c r="E6" i="1"/>
  <c r="G105" i="1"/>
  <c r="C117" i="1" s="1"/>
  <c r="G36" i="1"/>
  <c r="E105" i="2"/>
  <c r="E101" i="2"/>
  <c r="D109" i="2"/>
  <c r="D110" i="2"/>
  <c r="G20" i="2"/>
  <c r="G103" i="2" s="1"/>
  <c r="C100" i="2"/>
  <c r="G100" i="2" s="1"/>
  <c r="C103" i="2"/>
  <c r="C6" i="2"/>
  <c r="G6" i="2" s="1"/>
  <c r="G7" i="2"/>
  <c r="G78" i="1"/>
  <c r="C118" i="1" s="1"/>
  <c r="C115" i="1" s="1"/>
  <c r="C114" i="1" s="1"/>
  <c r="C100" i="1"/>
  <c r="C104" i="1" s="1"/>
  <c r="E104" i="1"/>
  <c r="E108" i="1" s="1"/>
  <c r="G29" i="1"/>
  <c r="C28" i="1"/>
  <c r="F100" i="1"/>
  <c r="F104" i="1" s="1"/>
  <c r="F108" i="1" s="1"/>
  <c r="G85" i="1"/>
  <c r="C84" i="1"/>
  <c r="G84" i="1" s="1"/>
  <c r="F102" i="1"/>
  <c r="C63" i="1"/>
  <c r="G63" i="1" s="1"/>
  <c r="G62" i="1"/>
  <c r="D20" i="1"/>
  <c r="D7" i="1"/>
  <c r="G19" i="1"/>
  <c r="E109" i="2" l="1"/>
  <c r="E110" i="2"/>
  <c r="C105" i="2"/>
  <c r="C101" i="2"/>
  <c r="G105" i="2"/>
  <c r="E109" i="1"/>
  <c r="F109" i="1"/>
  <c r="G28" i="1"/>
  <c r="C6" i="1"/>
  <c r="D6" i="1"/>
  <c r="G7" i="1"/>
  <c r="D100" i="1"/>
  <c r="D102" i="1"/>
  <c r="G20" i="1"/>
  <c r="G102" i="1" s="1"/>
  <c r="C108" i="1"/>
  <c r="C109" i="1"/>
  <c r="C109" i="2" l="1"/>
  <c r="C110" i="2"/>
  <c r="G109" i="2"/>
  <c r="G110" i="2"/>
  <c r="G6" i="1"/>
  <c r="G100" i="1"/>
  <c r="G104" i="1" s="1"/>
  <c r="D104" i="1"/>
  <c r="G108" i="1" l="1"/>
  <c r="G109" i="1"/>
  <c r="D108" i="1"/>
  <c r="D109" i="1"/>
</calcChain>
</file>

<file path=xl/sharedStrings.xml><?xml version="1.0" encoding="utf-8"?>
<sst xmlns="http://schemas.openxmlformats.org/spreadsheetml/2006/main" count="433" uniqueCount="213">
  <si>
    <t>Kuldīgas novads_Pašvaldības atbalsta aprēķins vienam izglītojamam nepieciešamajām vidējām izmaksām pašvaldības pirmsskolas izglītības iestādēs 2024.gadā</t>
  </si>
  <si>
    <t>(Pēc 2023. gada naudas plūsmas)</t>
  </si>
  <si>
    <t xml:space="preserve">Klasifikācijas kods </t>
  </si>
  <si>
    <t>Rādītāju nosaukums</t>
  </si>
  <si>
    <t>PII "CĪRULĪTIS"</t>
  </si>
  <si>
    <t>PII "ĀBELĪTE"</t>
  </si>
  <si>
    <t>PII "BITĪTE"</t>
  </si>
  <si>
    <t>PII "LIEPZIEDIŅŠ"</t>
  </si>
  <si>
    <t>KOPĀ PII</t>
  </si>
  <si>
    <t>II.</t>
  </si>
  <si>
    <t>KOPĀ IZDEVUMI</t>
  </si>
  <si>
    <t>1.0.</t>
  </si>
  <si>
    <t>Uzturēšanas izdevumi</t>
  </si>
  <si>
    <t>1.1.</t>
  </si>
  <si>
    <t>Kārtējie izdevumi</t>
  </si>
  <si>
    <t>1000</t>
  </si>
  <si>
    <t>Atlīdzība</t>
  </si>
  <si>
    <t>1100</t>
  </si>
  <si>
    <t>Atalgojums</t>
  </si>
  <si>
    <t>Atalgojums (izņemot pedagogu atalgojumu, kuru piešķir kā mērķdotāciju no valsts budžeta)</t>
  </si>
  <si>
    <t>Mēnešalga</t>
  </si>
  <si>
    <t>1119</t>
  </si>
  <si>
    <t>Pārējo darbinieku mēnešalga (darba alga)</t>
  </si>
  <si>
    <t>1119, 6239, 2512</t>
  </si>
  <si>
    <t>Pedagogu darba alga no MD</t>
  </si>
  <si>
    <t>1140</t>
  </si>
  <si>
    <t>Piemaksas, prēmijas un naudas balvas</t>
  </si>
  <si>
    <t>1141</t>
  </si>
  <si>
    <t>Piemaksa par nakts darbu</t>
  </si>
  <si>
    <t>1147</t>
  </si>
  <si>
    <t>Piemaksa par papildu darbu</t>
  </si>
  <si>
    <t>1148</t>
  </si>
  <si>
    <t>Prēmijas un naudas balvas</t>
  </si>
  <si>
    <t>1149</t>
  </si>
  <si>
    <t>Citas normatīvajos aktos noteiktās piemaksas, kas nav iepriekš klasificētas</t>
  </si>
  <si>
    <t>1150</t>
  </si>
  <si>
    <t>Atalgojums fiziskajām personām uz tiesiskās attiecības regulējošu dokumentu pamata</t>
  </si>
  <si>
    <t>1200</t>
  </si>
  <si>
    <t>Darba devēja VSAOI, pabalsti un kompensācijas</t>
  </si>
  <si>
    <t>Darba devēja VSAOI, pabalsti un kompensācijas (izņemot VSAOI, kuras piešķir kā mērķdotāciju no valsts budžeta)</t>
  </si>
  <si>
    <t>1210</t>
  </si>
  <si>
    <t>Darba devēja valsts sociālās apdrošināšanas obligātās iemaksas</t>
  </si>
  <si>
    <t>Darba devēja VSAOI pedagogiem no MD</t>
  </si>
  <si>
    <t>1220</t>
  </si>
  <si>
    <t>Darba devēja pabalsti, kompensācijas un citi maksājumi</t>
  </si>
  <si>
    <t>1221</t>
  </si>
  <si>
    <t>Darba devēja pabalsti un kompensācijas, no kuriem aprēķina IIeN un VSAOI</t>
  </si>
  <si>
    <t>1223</t>
  </si>
  <si>
    <t>Darba devēja mācību maksas kompensācijas</t>
  </si>
  <si>
    <t>1227</t>
  </si>
  <si>
    <t>Darba devēja izdevumumi veselības apdrošināšanai</t>
  </si>
  <si>
    <t>1228</t>
  </si>
  <si>
    <t>Darba devēja pabalsti un kompensācijas, no kuriem neaprēķina IIeN un VSAOI</t>
  </si>
  <si>
    <t>2000</t>
  </si>
  <si>
    <t>Preces un pakalpojumi</t>
  </si>
  <si>
    <t>2100</t>
  </si>
  <si>
    <t>Mācību un darba komandējumi, darba braucieni (izņemot tos, kas finansēti no ES fondiem)</t>
  </si>
  <si>
    <t>2110</t>
  </si>
  <si>
    <t>Iekšzemes mācību, darba un dienesta komandējumi, darba braucieni</t>
  </si>
  <si>
    <t>2111</t>
  </si>
  <si>
    <t>Dienas nauda</t>
  </si>
  <si>
    <t>2112</t>
  </si>
  <si>
    <t>Pārējie komandējumu un darba braucienu izdevumi</t>
  </si>
  <si>
    <t>2120</t>
  </si>
  <si>
    <t>Ārvalstu mācību, darba komandējumi, darba braucieni</t>
  </si>
  <si>
    <t>2121</t>
  </si>
  <si>
    <t>2122</t>
  </si>
  <si>
    <t>2200</t>
  </si>
  <si>
    <t>Pakalpojumi</t>
  </si>
  <si>
    <t>2210</t>
  </si>
  <si>
    <t>Izdevumi par sakaru pakalpojumiem</t>
  </si>
  <si>
    <t>2220</t>
  </si>
  <si>
    <t>Izdevumi par komunālajiem pakalpojumiem</t>
  </si>
  <si>
    <t>2221</t>
  </si>
  <si>
    <t>Izdevumi par apkuri</t>
  </si>
  <si>
    <t>2222</t>
  </si>
  <si>
    <t>Izdevumi par ūdeni un kanalizāciju</t>
  </si>
  <si>
    <t>2223</t>
  </si>
  <si>
    <t>Izdevumi par elektroenerģiju</t>
  </si>
  <si>
    <t>2224</t>
  </si>
  <si>
    <t>Izdevumi par atkritumu savākšanu, izvešanu</t>
  </si>
  <si>
    <t>2229</t>
  </si>
  <si>
    <t>Izdevumi par pārējiem komunālajiem pakalpojumiem</t>
  </si>
  <si>
    <t>2230</t>
  </si>
  <si>
    <t>Dažādi pakalpojumi</t>
  </si>
  <si>
    <t>2231/2232</t>
  </si>
  <si>
    <t>Administratīvie izdevumi un sabiedriskās attiecības</t>
  </si>
  <si>
    <t>2233</t>
  </si>
  <si>
    <t>Izdevumi par transporta pakalpojumiem</t>
  </si>
  <si>
    <t>2234</t>
  </si>
  <si>
    <t xml:space="preserve">Normatīvajos aktos noteiktie darba devēja veselības izdevumi </t>
  </si>
  <si>
    <t>2235</t>
  </si>
  <si>
    <t>Izdevumi par saņemtajiem apmācību pakalpojumiem</t>
  </si>
  <si>
    <t>2236</t>
  </si>
  <si>
    <t>Bankas komisija, pakalpojumi</t>
  </si>
  <si>
    <t>2239</t>
  </si>
  <si>
    <t>Pārējie iestādes administratīvie izdevumi</t>
  </si>
  <si>
    <t>2240</t>
  </si>
  <si>
    <t>Remontdarbi un iestāžu uzturēšanas pakalpojumi (izņemot kapitālo remontu)</t>
  </si>
  <si>
    <t>2241</t>
  </si>
  <si>
    <t>Ēku, būvju un telpu kārtējais remonts</t>
  </si>
  <si>
    <t>2243</t>
  </si>
  <si>
    <t>Iekārtas, inventāra un aparatūras remonts, tehniskā apkalpošana</t>
  </si>
  <si>
    <t>2244</t>
  </si>
  <si>
    <t>Nekustamā īpašuma uzturēšana</t>
  </si>
  <si>
    <t>2249</t>
  </si>
  <si>
    <t>Pārējie remontdarbu un iestāžu uzturēšanas pakalpojumi</t>
  </si>
  <si>
    <t>2250</t>
  </si>
  <si>
    <t>Informācijas tehnoloģiju pakalpojumi</t>
  </si>
  <si>
    <t>2251</t>
  </si>
  <si>
    <t>Informācijas sistēmas uzturēšana</t>
  </si>
  <si>
    <t>2260</t>
  </si>
  <si>
    <t>Īre un noma</t>
  </si>
  <si>
    <t>2264</t>
  </si>
  <si>
    <t>Iekārtu, aparatūras un inventāra īre un noma</t>
  </si>
  <si>
    <t>2270</t>
  </si>
  <si>
    <t>Citi pakalpojumi</t>
  </si>
  <si>
    <t>2279</t>
  </si>
  <si>
    <t>Pārējie iepriekš neklasificētiepakalpojumi</t>
  </si>
  <si>
    <t>2300</t>
  </si>
  <si>
    <t>Krājumi, materiāli, energoresursi, preces, biroja preces un inventārs</t>
  </si>
  <si>
    <t>2310</t>
  </si>
  <si>
    <t>Izdevumi par precēm un inventāru</t>
  </si>
  <si>
    <t>2311</t>
  </si>
  <si>
    <t>Biroja preces</t>
  </si>
  <si>
    <t>2312</t>
  </si>
  <si>
    <t>Inventārs</t>
  </si>
  <si>
    <t>2314</t>
  </si>
  <si>
    <t>Izdevumi par precēm iestādes administr.darbības nodrošināšanai</t>
  </si>
  <si>
    <t>2320</t>
  </si>
  <si>
    <t>Kurināmais un enerģētiskie materiāli</t>
  </si>
  <si>
    <t>2321</t>
  </si>
  <si>
    <t>Kurināmais</t>
  </si>
  <si>
    <t>2322</t>
  </si>
  <si>
    <t>Degviela</t>
  </si>
  <si>
    <t>2340</t>
  </si>
  <si>
    <t>Zāles, ķimikālijas, laboratorijas preces, medicīniskās ierīces</t>
  </si>
  <si>
    <t>2341</t>
  </si>
  <si>
    <t>Zāles, ķimikālijas, laboratorijas preces</t>
  </si>
  <si>
    <t>2350</t>
  </si>
  <si>
    <t>Iestāžu uzturēšanas materiāli un preces</t>
  </si>
  <si>
    <t>2360</t>
  </si>
  <si>
    <t>Valsts un pašvaldību aprūpē un apgādē esošo personu uzturēšana</t>
  </si>
  <si>
    <t>2361</t>
  </si>
  <si>
    <t>Mīkstais inventārs</t>
  </si>
  <si>
    <t>2362</t>
  </si>
  <si>
    <t>Virtuves inventārs, trauki un galda piederumi</t>
  </si>
  <si>
    <t>2363</t>
  </si>
  <si>
    <t>Ēdināšanas izdevumi</t>
  </si>
  <si>
    <t>2370</t>
  </si>
  <si>
    <t>Mācību līdzekļi un materiāli bez MD</t>
  </si>
  <si>
    <t>Mācību līdzekļi un materiāli</t>
  </si>
  <si>
    <t>Mācību līdzekļi no MD</t>
  </si>
  <si>
    <t>2500</t>
  </si>
  <si>
    <t>Budžeta iestāžu nodokļu, nodevu un naudas sodu maksājumi</t>
  </si>
  <si>
    <t>2.0.</t>
  </si>
  <si>
    <t>Kapitālie izdevumi</t>
  </si>
  <si>
    <t>2.1.</t>
  </si>
  <si>
    <t>Pamatkapitāla veidošana</t>
  </si>
  <si>
    <t>5000</t>
  </si>
  <si>
    <t>5100</t>
  </si>
  <si>
    <t>Nemateriālie ieguldījumi</t>
  </si>
  <si>
    <t>5120</t>
  </si>
  <si>
    <t>Licences, koncesijas un patenti, preču zīmes un līdzīgas tiesības</t>
  </si>
  <si>
    <t>5121</t>
  </si>
  <si>
    <t>Datorprogrammas</t>
  </si>
  <si>
    <t>5129</t>
  </si>
  <si>
    <t>Pārējās licences, koncesijas un patenti, preču zīmes un tamlīdzīgas tiesības</t>
  </si>
  <si>
    <t>5200</t>
  </si>
  <si>
    <t>Pamatlīdzekļi</t>
  </si>
  <si>
    <t>5210</t>
  </si>
  <si>
    <t>Zeme, ēkas un būves</t>
  </si>
  <si>
    <t>5218</t>
  </si>
  <si>
    <t>Celtnes un būves</t>
  </si>
  <si>
    <t>5230</t>
  </si>
  <si>
    <t>Pārējie pamatlīdzekļi</t>
  </si>
  <si>
    <t>5232</t>
  </si>
  <si>
    <t>Saimniecības pamatlīdzekļi</t>
  </si>
  <si>
    <t>5233</t>
  </si>
  <si>
    <t>Bibliotēku krājumi</t>
  </si>
  <si>
    <t>Mācību grāmatas no MD</t>
  </si>
  <si>
    <t>5238</t>
  </si>
  <si>
    <t>Datortehnika, sakaru un cita biroja tehnika</t>
  </si>
  <si>
    <t>5239</t>
  </si>
  <si>
    <t>Pārējie iepriekš neklasificētie pamatlīdzekļi</t>
  </si>
  <si>
    <t>5240</t>
  </si>
  <si>
    <t>Pamatlīdzekļu izveidošana un nepabeigtā būvniecība</t>
  </si>
  <si>
    <t xml:space="preserve">(P) Kopā PII izmaksas </t>
  </si>
  <si>
    <t>(K) Pamatlīdzekļu nolietojums 2023.gadā</t>
  </si>
  <si>
    <t xml:space="preserve">KOPĀ izdevumi </t>
  </si>
  <si>
    <t xml:space="preserve">(M) Valsts mērķdotācijas </t>
  </si>
  <si>
    <t>(L) Kopējie pašvaldības PII izdevumi</t>
  </si>
  <si>
    <t>(B) Izglītojamo skaits PII  01.09.2023.</t>
  </si>
  <si>
    <t>(B1)Izglītojamo skaits 1,5-4 gadu vecumā</t>
  </si>
  <si>
    <t xml:space="preserve">(B2) Izglītojamo skaits obligātās sagatavošanas vecumā </t>
  </si>
  <si>
    <t>Izmaksas 1  izglītojamam 1,5-4 gadu vecumā</t>
  </si>
  <si>
    <t>Izmaksas 1  izglītojamam obligātās sagatavošanas vecumā</t>
  </si>
  <si>
    <t>ekonomiste Inta Kravinska, mob.27841298</t>
  </si>
  <si>
    <t>inta.kravinska@kuldigasnovads.lv</t>
  </si>
  <si>
    <t>Aukles pakalpojums</t>
  </si>
  <si>
    <t>Izmaksas 2023.gadā</t>
  </si>
  <si>
    <t>Darba samaksa skolotāja palīgam (706+166,55)</t>
  </si>
  <si>
    <t>Komunālie pakalpojumi (1 bērnam)</t>
  </si>
  <si>
    <t>Mācību līdzekļi un materiāli (1 bērnam)</t>
  </si>
  <si>
    <t>Kuldīgas novads_Pašvaldības atbalsta aprēķins vienam izglītojamam nepieciešamajām vidējām izmaksām pašvaldības pirmsskolas izglītības iestādēs 2025.gadā</t>
  </si>
  <si>
    <t>(Pēc 2024. gada naudas plūsmas)</t>
  </si>
  <si>
    <t xml:space="preserve">Dati pēc Savstarpējiem </t>
  </si>
  <si>
    <t>(K) Pamatlīdzekļu nolietojums 2024.gadā</t>
  </si>
  <si>
    <t>(B) Izglītojamo skaits PII  01.09.2024.</t>
  </si>
  <si>
    <t>Izmaksas 2024.gadā</t>
  </si>
  <si>
    <t>Darba samaksa skolotāja palīgam (797+188,01)</t>
  </si>
  <si>
    <t>Komunālie pakalpojumi</t>
  </si>
  <si>
    <r>
      <t>PII "</t>
    </r>
    <r>
      <rPr>
        <sz val="8"/>
        <rFont val="Calibri"/>
        <family val="2"/>
        <charset val="186"/>
        <scheme val="minor"/>
      </rPr>
      <t>LIEPZIEDIŅŠ</t>
    </r>
    <r>
      <rPr>
        <sz val="10"/>
        <rFont val="Calibri"/>
        <family val="2"/>
        <charset val="186"/>
        <scheme val="minor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</si>
</sst>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b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i/>
      <sz val="10"/>
      <name val="Arial"/>
      <family val="2"/>
      <charset val="186"/>
    </font>
    <font>
      <b/>
      <sz val="1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0"/>
      <color rgb="FFFF000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9"/>
      <color theme="9" tint="-0.249977111117893"/>
      <name val="Calibri"/>
      <family val="2"/>
      <charset val="186"/>
      <scheme val="minor"/>
    </font>
    <font>
      <i/>
      <sz val="9"/>
      <color theme="9" tint="-0.249977111117893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0" fillId="0" borderId="0"/>
    <xf numFmtId="0" fontId="11" fillId="0" borderId="0"/>
    <xf numFmtId="43" fontId="13" fillId="0" borderId="0" applyFont="0" applyFill="0" applyBorder="0" applyAlignment="0" applyProtection="0"/>
  </cellStyleXfs>
  <cellXfs count="181">
    <xf numFmtId="0" fontId="0" fillId="0" borderId="0" xfId="0"/>
    <xf numFmtId="49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left" vertical="center" wrapText="1" indent="2"/>
    </xf>
    <xf numFmtId="49" fontId="4" fillId="0" borderId="5" xfId="0" applyNumberFormat="1" applyFont="1" applyBorder="1" applyAlignment="1">
      <alignment horizontal="left" vertical="center" wrapText="1" indent="3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 indent="4"/>
    </xf>
    <xf numFmtId="3" fontId="3" fillId="0" borderId="5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left" vertical="center" wrapText="1" indent="5"/>
    </xf>
    <xf numFmtId="49" fontId="4" fillId="4" borderId="4" xfId="0" applyNumberFormat="1" applyFont="1" applyFill="1" applyBorder="1" applyAlignment="1">
      <alignment horizontal="left" vertical="center" wrapText="1"/>
    </xf>
    <xf numFmtId="49" fontId="3" fillId="4" borderId="5" xfId="0" applyNumberFormat="1" applyFont="1" applyFill="1" applyBorder="1" applyAlignment="1">
      <alignment vertical="center" wrapText="1"/>
    </xf>
    <xf numFmtId="3" fontId="3" fillId="4" borderId="5" xfId="0" applyNumberFormat="1" applyFont="1" applyFill="1" applyBorder="1" applyAlignment="1">
      <alignment horizontal="right" vertical="center"/>
    </xf>
    <xf numFmtId="0" fontId="6" fillId="0" borderId="0" xfId="0" applyFont="1"/>
    <xf numFmtId="49" fontId="7" fillId="4" borderId="4" xfId="0" applyNumberFormat="1" applyFont="1" applyFill="1" applyBorder="1" applyAlignment="1">
      <alignment horizontal="left" vertical="center" wrapText="1"/>
    </xf>
    <xf numFmtId="49" fontId="8" fillId="4" borderId="5" xfId="0" applyNumberFormat="1" applyFont="1" applyFill="1" applyBorder="1" applyAlignment="1">
      <alignment vertical="center" wrapText="1"/>
    </xf>
    <xf numFmtId="3" fontId="8" fillId="4" borderId="5" xfId="0" applyNumberFormat="1" applyFont="1" applyFill="1" applyBorder="1" applyAlignment="1">
      <alignment horizontal="right" vertical="center"/>
    </xf>
    <xf numFmtId="0" fontId="9" fillId="0" borderId="0" xfId="0" applyFont="1"/>
    <xf numFmtId="3" fontId="9" fillId="0" borderId="0" xfId="0" applyNumberFormat="1" applyFont="1"/>
    <xf numFmtId="49" fontId="3" fillId="4" borderId="5" xfId="0" applyNumberFormat="1" applyFont="1" applyFill="1" applyBorder="1" applyAlignment="1">
      <alignment horizontal="left" vertical="center" wrapText="1" indent="6"/>
    </xf>
    <xf numFmtId="49" fontId="8" fillId="4" borderId="5" xfId="0" applyNumberFormat="1" applyFont="1" applyFill="1" applyBorder="1" applyAlignment="1">
      <alignment horizontal="left" vertical="center" wrapText="1" indent="7"/>
    </xf>
    <xf numFmtId="49" fontId="3" fillId="4" borderId="5" xfId="0" applyNumberFormat="1" applyFont="1" applyFill="1" applyBorder="1" applyAlignment="1">
      <alignment horizontal="left" vertical="center" wrapText="1" indent="7"/>
    </xf>
    <xf numFmtId="49" fontId="3" fillId="4" borderId="5" xfId="0" applyNumberFormat="1" applyFont="1" applyFill="1" applyBorder="1" applyAlignment="1">
      <alignment horizontal="left" vertical="center" wrapText="1" indent="4"/>
    </xf>
    <xf numFmtId="49" fontId="3" fillId="4" borderId="5" xfId="0" applyNumberFormat="1" applyFont="1" applyFill="1" applyBorder="1" applyAlignment="1">
      <alignment horizontal="left" vertical="center" wrapText="1"/>
    </xf>
    <xf numFmtId="3" fontId="0" fillId="0" borderId="0" xfId="0" applyNumberFormat="1"/>
    <xf numFmtId="49" fontId="3" fillId="4" borderId="4" xfId="0" applyNumberFormat="1" applyFont="1" applyFill="1" applyBorder="1" applyAlignment="1">
      <alignment horizontal="left" vertical="center" wrapText="1"/>
    </xf>
    <xf numFmtId="49" fontId="3" fillId="4" borderId="6" xfId="0" applyNumberFormat="1" applyFont="1" applyFill="1" applyBorder="1" applyAlignment="1">
      <alignment horizontal="left" vertical="center" wrapText="1"/>
    </xf>
    <xf numFmtId="49" fontId="3" fillId="4" borderId="7" xfId="0" applyNumberFormat="1" applyFont="1" applyFill="1" applyBorder="1" applyAlignment="1">
      <alignment vertical="center" wrapText="1"/>
    </xf>
    <xf numFmtId="3" fontId="3" fillId="4" borderId="7" xfId="0" applyNumberFormat="1" applyFont="1" applyFill="1" applyBorder="1" applyAlignment="1">
      <alignment horizontal="right" vertical="center"/>
    </xf>
    <xf numFmtId="3" fontId="4" fillId="0" borderId="7" xfId="0" applyNumberFormat="1" applyFont="1" applyBorder="1" applyAlignment="1">
      <alignment vertical="center"/>
    </xf>
    <xf numFmtId="49" fontId="3" fillId="4" borderId="8" xfId="0" applyNumberFormat="1" applyFont="1" applyFill="1" applyBorder="1" applyAlignment="1">
      <alignment horizontal="left" vertical="center" wrapText="1"/>
    </xf>
    <xf numFmtId="49" fontId="3" fillId="4" borderId="9" xfId="0" applyNumberFormat="1" applyFont="1" applyFill="1" applyBorder="1" applyAlignment="1">
      <alignment horizontal="left" vertical="center" wrapText="1" indent="6"/>
    </xf>
    <xf numFmtId="3" fontId="3" fillId="4" borderId="9" xfId="0" applyNumberFormat="1" applyFont="1" applyFill="1" applyBorder="1" applyAlignment="1">
      <alignment horizontal="right" vertical="center"/>
    </xf>
    <xf numFmtId="3" fontId="4" fillId="0" borderId="9" xfId="0" applyNumberFormat="1" applyFont="1" applyBorder="1" applyAlignment="1">
      <alignment vertical="center"/>
    </xf>
    <xf numFmtId="49" fontId="8" fillId="4" borderId="4" xfId="0" applyNumberFormat="1" applyFont="1" applyFill="1" applyBorder="1" applyAlignment="1">
      <alignment horizontal="left" vertical="center" wrapText="1"/>
    </xf>
    <xf numFmtId="49" fontId="8" fillId="4" borderId="5" xfId="0" applyNumberFormat="1" applyFont="1" applyFill="1" applyBorder="1" applyAlignment="1">
      <alignment horizontal="left" vertical="center" wrapText="1" indent="6"/>
    </xf>
    <xf numFmtId="4" fontId="3" fillId="0" borderId="10" xfId="2" applyNumberFormat="1" applyFont="1" applyBorder="1"/>
    <xf numFmtId="49" fontId="4" fillId="4" borderId="5" xfId="0" applyNumberFormat="1" applyFont="1" applyFill="1" applyBorder="1" applyAlignment="1">
      <alignment horizontal="left" vertical="center" wrapText="1" indent="2"/>
    </xf>
    <xf numFmtId="3" fontId="4" fillId="4" borderId="5" xfId="0" applyNumberFormat="1" applyFont="1" applyFill="1" applyBorder="1" applyAlignment="1">
      <alignment horizontal="right" vertical="center"/>
    </xf>
    <xf numFmtId="49" fontId="4" fillId="4" borderId="5" xfId="0" applyNumberFormat="1" applyFont="1" applyFill="1" applyBorder="1" applyAlignment="1">
      <alignment horizontal="left" vertical="center" wrapText="1" indent="3"/>
    </xf>
    <xf numFmtId="49" fontId="3" fillId="4" borderId="5" xfId="0" applyNumberFormat="1" applyFont="1" applyFill="1" applyBorder="1" applyAlignment="1">
      <alignment horizontal="left" vertical="center" wrapText="1" indent="5"/>
    </xf>
    <xf numFmtId="0" fontId="0" fillId="4" borderId="11" xfId="0" applyFill="1" applyBorder="1"/>
    <xf numFmtId="0" fontId="0" fillId="4" borderId="12" xfId="0" applyFill="1" applyBorder="1"/>
    <xf numFmtId="3" fontId="3" fillId="4" borderId="13" xfId="3" applyNumberFormat="1" applyFont="1" applyFill="1" applyBorder="1" applyAlignment="1">
      <alignment horizontal="right" vertical="center"/>
    </xf>
    <xf numFmtId="3" fontId="4" fillId="4" borderId="14" xfId="0" applyNumberFormat="1" applyFont="1" applyFill="1" applyBorder="1" applyAlignment="1">
      <alignment vertical="center"/>
    </xf>
    <xf numFmtId="0" fontId="0" fillId="4" borderId="0" xfId="0" applyFill="1"/>
    <xf numFmtId="49" fontId="4" fillId="4" borderId="15" xfId="3" applyNumberFormat="1" applyFont="1" applyFill="1" applyBorder="1" applyAlignment="1">
      <alignment horizontal="left" wrapText="1" indent="3"/>
    </xf>
    <xf numFmtId="3" fontId="3" fillId="4" borderId="16" xfId="3" applyNumberFormat="1" applyFont="1" applyFill="1" applyBorder="1" applyAlignment="1">
      <alignment horizontal="right" vertical="center"/>
    </xf>
    <xf numFmtId="3" fontId="4" fillId="4" borderId="16" xfId="0" applyNumberFormat="1" applyFont="1" applyFill="1" applyBorder="1" applyAlignment="1">
      <alignment vertical="center"/>
    </xf>
    <xf numFmtId="3" fontId="4" fillId="4" borderId="15" xfId="3" applyNumberFormat="1" applyFont="1" applyFill="1" applyBorder="1" applyAlignment="1">
      <alignment horizontal="right" vertical="center"/>
    </xf>
    <xf numFmtId="3" fontId="4" fillId="4" borderId="15" xfId="0" applyNumberFormat="1" applyFont="1" applyFill="1" applyBorder="1" applyAlignment="1">
      <alignment vertical="center"/>
    </xf>
    <xf numFmtId="0" fontId="3" fillId="4" borderId="0" xfId="0" applyFont="1" applyFill="1"/>
    <xf numFmtId="3" fontId="4" fillId="4" borderId="15" xfId="0" applyNumberFormat="1" applyFont="1" applyFill="1" applyBorder="1"/>
    <xf numFmtId="3" fontId="3" fillId="0" borderId="0" xfId="0" applyNumberFormat="1" applyFont="1"/>
    <xf numFmtId="0" fontId="3" fillId="0" borderId="0" xfId="0" applyFont="1"/>
    <xf numFmtId="49" fontId="4" fillId="4" borderId="17" xfId="3" applyNumberFormat="1" applyFont="1" applyFill="1" applyBorder="1" applyAlignment="1">
      <alignment horizontal="left" wrapText="1" indent="3"/>
    </xf>
    <xf numFmtId="3" fontId="4" fillId="4" borderId="17" xfId="0" applyNumberFormat="1" applyFont="1" applyFill="1" applyBorder="1"/>
    <xf numFmtId="3" fontId="4" fillId="4" borderId="17" xfId="0" applyNumberFormat="1" applyFont="1" applyFill="1" applyBorder="1" applyAlignment="1">
      <alignment vertical="center"/>
    </xf>
    <xf numFmtId="0" fontId="3" fillId="0" borderId="14" xfId="0" applyFont="1" applyBorder="1"/>
    <xf numFmtId="0" fontId="3" fillId="0" borderId="13" xfId="0" applyFont="1" applyBorder="1"/>
    <xf numFmtId="0" fontId="4" fillId="0" borderId="13" xfId="0" applyFont="1" applyBorder="1" applyAlignment="1">
      <alignment vertical="center"/>
    </xf>
    <xf numFmtId="0" fontId="3" fillId="0" borderId="15" xfId="0" applyFont="1" applyBorder="1"/>
    <xf numFmtId="0" fontId="8" fillId="0" borderId="15" xfId="0" applyFont="1" applyBorder="1"/>
    <xf numFmtId="0" fontId="7" fillId="0" borderId="14" xfId="0" applyFont="1" applyBorder="1" applyAlignment="1">
      <alignment vertical="center"/>
    </xf>
    <xf numFmtId="0" fontId="4" fillId="0" borderId="15" xfId="0" applyFont="1" applyBorder="1"/>
    <xf numFmtId="2" fontId="4" fillId="0" borderId="15" xfId="0" applyNumberFormat="1" applyFont="1" applyBorder="1"/>
    <xf numFmtId="2" fontId="4" fillId="0" borderId="15" xfId="0" applyNumberFormat="1" applyFont="1" applyBorder="1" applyAlignment="1">
      <alignment vertical="center"/>
    </xf>
    <xf numFmtId="0" fontId="4" fillId="0" borderId="17" xfId="0" applyFont="1" applyBorder="1"/>
    <xf numFmtId="2" fontId="4" fillId="0" borderId="17" xfId="0" applyNumberFormat="1" applyFont="1" applyBorder="1"/>
    <xf numFmtId="2" fontId="4" fillId="0" borderId="17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0" applyFont="1"/>
    <xf numFmtId="0" fontId="6" fillId="0" borderId="0" xfId="0" applyFont="1" applyAlignment="1">
      <alignment horizontal="right"/>
    </xf>
    <xf numFmtId="43" fontId="6" fillId="0" borderId="0" xfId="4" applyFont="1"/>
    <xf numFmtId="0" fontId="14" fillId="0" borderId="0" xfId="0" applyFont="1" applyAlignment="1">
      <alignment horizontal="right"/>
    </xf>
    <xf numFmtId="43" fontId="14" fillId="0" borderId="0" xfId="0" applyNumberFormat="1" applyFont="1"/>
    <xf numFmtId="0" fontId="0" fillId="0" borderId="0" xfId="0" applyAlignment="1">
      <alignment horizontal="right"/>
    </xf>
    <xf numFmtId="43" fontId="13" fillId="0" borderId="0" xfId="4"/>
    <xf numFmtId="49" fontId="16" fillId="0" borderId="1" xfId="0" applyNumberFormat="1" applyFont="1" applyBorder="1" applyAlignment="1" applyProtection="1">
      <alignment vertical="center" wrapText="1"/>
      <protection locked="0"/>
    </xf>
    <xf numFmtId="0" fontId="16" fillId="0" borderId="0" xfId="0" applyFont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2" borderId="2" xfId="0" applyNumberFormat="1" applyFont="1" applyFill="1" applyBorder="1" applyAlignment="1">
      <alignment horizontal="center" vertical="center" wrapText="1"/>
    </xf>
    <xf numFmtId="49" fontId="16" fillId="2" borderId="3" xfId="0" applyNumberFormat="1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49" fontId="18" fillId="0" borderId="4" xfId="0" applyNumberFormat="1" applyFont="1" applyBorder="1" applyAlignment="1">
      <alignment horizontal="left" vertical="center" wrapText="1"/>
    </xf>
    <xf numFmtId="49" fontId="18" fillId="0" borderId="5" xfId="0" applyNumberFormat="1" applyFont="1" applyBorder="1" applyAlignment="1">
      <alignment horizontal="left" vertical="center" wrapText="1"/>
    </xf>
    <xf numFmtId="3" fontId="19" fillId="0" borderId="5" xfId="0" applyNumberFormat="1" applyFont="1" applyBorder="1" applyAlignment="1">
      <alignment horizontal="right" vertical="center"/>
    </xf>
    <xf numFmtId="3" fontId="18" fillId="0" borderId="5" xfId="0" applyNumberFormat="1" applyFont="1" applyBorder="1" applyAlignment="1">
      <alignment vertical="center"/>
    </xf>
    <xf numFmtId="49" fontId="18" fillId="0" borderId="5" xfId="0" applyNumberFormat="1" applyFont="1" applyBorder="1" applyAlignment="1">
      <alignment horizontal="left" vertical="center" wrapText="1" indent="2"/>
    </xf>
    <xf numFmtId="49" fontId="18" fillId="0" borderId="5" xfId="0" applyNumberFormat="1" applyFont="1" applyBorder="1" applyAlignment="1">
      <alignment horizontal="left" vertical="center" wrapText="1" indent="3"/>
    </xf>
    <xf numFmtId="49" fontId="16" fillId="0" borderId="4" xfId="0" applyNumberFormat="1" applyFont="1" applyBorder="1" applyAlignment="1">
      <alignment horizontal="left" vertical="center" wrapText="1"/>
    </xf>
    <xf numFmtId="49" fontId="16" fillId="0" borderId="5" xfId="0" applyNumberFormat="1" applyFont="1" applyBorder="1" applyAlignment="1">
      <alignment horizontal="left" vertical="center" wrapText="1" indent="4"/>
    </xf>
    <xf numFmtId="3" fontId="16" fillId="0" borderId="5" xfId="0" applyNumberFormat="1" applyFont="1" applyBorder="1" applyAlignment="1">
      <alignment horizontal="right" vertical="center"/>
    </xf>
    <xf numFmtId="49" fontId="16" fillId="0" borderId="5" xfId="0" applyNumberFormat="1" applyFont="1" applyBorder="1" applyAlignment="1">
      <alignment horizontal="left" vertical="center" wrapText="1" indent="5"/>
    </xf>
    <xf numFmtId="49" fontId="18" fillId="4" borderId="4" xfId="0" applyNumberFormat="1" applyFont="1" applyFill="1" applyBorder="1" applyAlignment="1">
      <alignment horizontal="left" vertical="center" wrapText="1"/>
    </xf>
    <xf numFmtId="49" fontId="16" fillId="4" borderId="5" xfId="0" applyNumberFormat="1" applyFont="1" applyFill="1" applyBorder="1" applyAlignment="1">
      <alignment vertical="center" wrapText="1"/>
    </xf>
    <xf numFmtId="3" fontId="16" fillId="4" borderId="5" xfId="0" applyNumberFormat="1" applyFont="1" applyFill="1" applyBorder="1" applyAlignment="1">
      <alignment horizontal="right" vertical="center"/>
    </xf>
    <xf numFmtId="0" fontId="18" fillId="0" borderId="0" xfId="0" applyFont="1"/>
    <xf numFmtId="49" fontId="20" fillId="4" borderId="4" xfId="0" applyNumberFormat="1" applyFont="1" applyFill="1" applyBorder="1" applyAlignment="1">
      <alignment horizontal="left" vertical="center" wrapText="1"/>
    </xf>
    <xf numFmtId="49" fontId="21" fillId="4" borderId="5" xfId="0" applyNumberFormat="1" applyFont="1" applyFill="1" applyBorder="1" applyAlignment="1">
      <alignment vertical="center" wrapText="1"/>
    </xf>
    <xf numFmtId="3" fontId="21" fillId="4" borderId="5" xfId="0" applyNumberFormat="1" applyFont="1" applyFill="1" applyBorder="1" applyAlignment="1">
      <alignment horizontal="right" vertical="center"/>
    </xf>
    <xf numFmtId="0" fontId="21" fillId="0" borderId="0" xfId="0" applyFont="1"/>
    <xf numFmtId="3" fontId="21" fillId="0" borderId="0" xfId="0" applyNumberFormat="1" applyFont="1"/>
    <xf numFmtId="49" fontId="16" fillId="4" borderId="5" xfId="0" applyNumberFormat="1" applyFont="1" applyFill="1" applyBorder="1" applyAlignment="1">
      <alignment horizontal="left" vertical="center" wrapText="1" indent="6"/>
    </xf>
    <xf numFmtId="49" fontId="21" fillId="4" borderId="5" xfId="0" applyNumberFormat="1" applyFont="1" applyFill="1" applyBorder="1" applyAlignment="1">
      <alignment horizontal="left" vertical="center" wrapText="1" indent="7"/>
    </xf>
    <xf numFmtId="49" fontId="16" fillId="4" borderId="5" xfId="0" applyNumberFormat="1" applyFont="1" applyFill="1" applyBorder="1" applyAlignment="1">
      <alignment horizontal="left" vertical="center" wrapText="1" indent="7"/>
    </xf>
    <xf numFmtId="49" fontId="16" fillId="4" borderId="5" xfId="0" applyNumberFormat="1" applyFont="1" applyFill="1" applyBorder="1" applyAlignment="1">
      <alignment horizontal="left" vertical="center" wrapText="1" indent="4"/>
    </xf>
    <xf numFmtId="49" fontId="16" fillId="4" borderId="5" xfId="0" applyNumberFormat="1" applyFont="1" applyFill="1" applyBorder="1" applyAlignment="1">
      <alignment horizontal="left" vertical="center" wrapText="1"/>
    </xf>
    <xf numFmtId="49" fontId="16" fillId="4" borderId="4" xfId="0" applyNumberFormat="1" applyFont="1" applyFill="1" applyBorder="1" applyAlignment="1">
      <alignment horizontal="left" vertical="center" wrapText="1"/>
    </xf>
    <xf numFmtId="49" fontId="16" fillId="5" borderId="4" xfId="0" applyNumberFormat="1" applyFont="1" applyFill="1" applyBorder="1" applyAlignment="1">
      <alignment horizontal="left" vertical="center" wrapText="1"/>
    </xf>
    <xf numFmtId="49" fontId="16" fillId="5" borderId="5" xfId="0" applyNumberFormat="1" applyFont="1" applyFill="1" applyBorder="1" applyAlignment="1">
      <alignment horizontal="left" vertical="center" wrapText="1" indent="7"/>
    </xf>
    <xf numFmtId="3" fontId="16" fillId="5" borderId="5" xfId="0" applyNumberFormat="1" applyFont="1" applyFill="1" applyBorder="1" applyAlignment="1">
      <alignment horizontal="right" vertical="center"/>
    </xf>
    <xf numFmtId="3" fontId="18" fillId="5" borderId="5" xfId="0" applyNumberFormat="1" applyFont="1" applyFill="1" applyBorder="1" applyAlignment="1">
      <alignment vertical="center"/>
    </xf>
    <xf numFmtId="49" fontId="16" fillId="4" borderId="6" xfId="0" applyNumberFormat="1" applyFont="1" applyFill="1" applyBorder="1" applyAlignment="1">
      <alignment horizontal="left" vertical="center" wrapText="1"/>
    </xf>
    <xf numFmtId="49" fontId="16" fillId="4" borderId="7" xfId="0" applyNumberFormat="1" applyFont="1" applyFill="1" applyBorder="1" applyAlignment="1">
      <alignment vertical="center" wrapText="1"/>
    </xf>
    <xf numFmtId="3" fontId="16" fillId="4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vertical="center"/>
    </xf>
    <xf numFmtId="49" fontId="16" fillId="4" borderId="8" xfId="0" applyNumberFormat="1" applyFont="1" applyFill="1" applyBorder="1" applyAlignment="1">
      <alignment horizontal="left" vertical="center" wrapText="1"/>
    </xf>
    <xf numFmtId="49" fontId="16" fillId="4" borderId="9" xfId="0" applyNumberFormat="1" applyFont="1" applyFill="1" applyBorder="1" applyAlignment="1">
      <alignment horizontal="left" vertical="center" wrapText="1" indent="6"/>
    </xf>
    <xf numFmtId="3" fontId="16" fillId="4" borderId="9" xfId="0" applyNumberFormat="1" applyFont="1" applyFill="1" applyBorder="1" applyAlignment="1">
      <alignment horizontal="right" vertical="center"/>
    </xf>
    <xf numFmtId="3" fontId="18" fillId="0" borderId="9" xfId="0" applyNumberFormat="1" applyFont="1" applyBorder="1" applyAlignment="1">
      <alignment vertical="center"/>
    </xf>
    <xf numFmtId="49" fontId="21" fillId="4" borderId="4" xfId="0" applyNumberFormat="1" applyFont="1" applyFill="1" applyBorder="1" applyAlignment="1">
      <alignment horizontal="left" vertical="center" wrapText="1"/>
    </xf>
    <xf numFmtId="49" fontId="21" fillId="4" borderId="5" xfId="0" applyNumberFormat="1" applyFont="1" applyFill="1" applyBorder="1" applyAlignment="1">
      <alignment horizontal="left" vertical="center" wrapText="1" indent="6"/>
    </xf>
    <xf numFmtId="4" fontId="16" fillId="0" borderId="10" xfId="2" applyNumberFormat="1" applyFont="1" applyBorder="1"/>
    <xf numFmtId="49" fontId="18" fillId="4" borderId="5" xfId="0" applyNumberFormat="1" applyFont="1" applyFill="1" applyBorder="1" applyAlignment="1">
      <alignment horizontal="left" vertical="center" wrapText="1" indent="2"/>
    </xf>
    <xf numFmtId="3" fontId="18" fillId="4" borderId="5" xfId="0" applyNumberFormat="1" applyFont="1" applyFill="1" applyBorder="1" applyAlignment="1">
      <alignment horizontal="right" vertical="center"/>
    </xf>
    <xf numFmtId="49" fontId="18" fillId="4" borderId="5" xfId="0" applyNumberFormat="1" applyFont="1" applyFill="1" applyBorder="1" applyAlignment="1">
      <alignment horizontal="left" vertical="center" wrapText="1" indent="3"/>
    </xf>
    <xf numFmtId="49" fontId="16" fillId="4" borderId="5" xfId="0" applyNumberFormat="1" applyFont="1" applyFill="1" applyBorder="1" applyAlignment="1">
      <alignment horizontal="left" vertical="center" wrapText="1" indent="5"/>
    </xf>
    <xf numFmtId="3" fontId="16" fillId="4" borderId="13" xfId="3" applyNumberFormat="1" applyFont="1" applyFill="1" applyBorder="1" applyAlignment="1">
      <alignment horizontal="right" vertical="center"/>
    </xf>
    <xf numFmtId="3" fontId="18" fillId="4" borderId="14" xfId="0" applyNumberFormat="1" applyFont="1" applyFill="1" applyBorder="1" applyAlignment="1">
      <alignment vertical="center"/>
    </xf>
    <xf numFmtId="49" fontId="18" fillId="4" borderId="15" xfId="3" applyNumberFormat="1" applyFont="1" applyFill="1" applyBorder="1" applyAlignment="1">
      <alignment horizontal="left" wrapText="1" indent="3"/>
    </xf>
    <xf numFmtId="3" fontId="16" fillId="4" borderId="15" xfId="3" applyNumberFormat="1" applyFont="1" applyFill="1" applyBorder="1" applyAlignment="1">
      <alignment horizontal="right" vertical="center"/>
    </xf>
    <xf numFmtId="3" fontId="18" fillId="4" borderId="15" xfId="0" applyNumberFormat="1" applyFont="1" applyFill="1" applyBorder="1" applyAlignment="1">
      <alignment vertical="center"/>
    </xf>
    <xf numFmtId="0" fontId="22" fillId="4" borderId="0" xfId="0" applyFont="1" applyFill="1"/>
    <xf numFmtId="49" fontId="23" fillId="4" borderId="15" xfId="3" applyNumberFormat="1" applyFont="1" applyFill="1" applyBorder="1" applyAlignment="1">
      <alignment horizontal="left" wrapText="1" indent="3"/>
    </xf>
    <xf numFmtId="3" fontId="23" fillId="4" borderId="16" xfId="3" applyNumberFormat="1" applyFont="1" applyFill="1" applyBorder="1" applyAlignment="1">
      <alignment horizontal="right" vertical="center"/>
    </xf>
    <xf numFmtId="3" fontId="22" fillId="0" borderId="0" xfId="0" applyNumberFormat="1" applyFont="1"/>
    <xf numFmtId="0" fontId="22" fillId="0" borderId="0" xfId="0" applyFont="1"/>
    <xf numFmtId="0" fontId="16" fillId="4" borderId="0" xfId="0" applyFont="1" applyFill="1"/>
    <xf numFmtId="3" fontId="18" fillId="4" borderId="15" xfId="3" applyNumberFormat="1" applyFont="1" applyFill="1" applyBorder="1" applyAlignment="1">
      <alignment horizontal="right" vertical="center"/>
    </xf>
    <xf numFmtId="3" fontId="18" fillId="4" borderId="15" xfId="0" applyNumberFormat="1" applyFont="1" applyFill="1" applyBorder="1"/>
    <xf numFmtId="3" fontId="16" fillId="0" borderId="0" xfId="0" applyNumberFormat="1" applyFont="1"/>
    <xf numFmtId="0" fontId="16" fillId="0" borderId="0" xfId="0" applyFont="1"/>
    <xf numFmtId="49" fontId="18" fillId="4" borderId="17" xfId="3" applyNumberFormat="1" applyFont="1" applyFill="1" applyBorder="1" applyAlignment="1">
      <alignment horizontal="left" wrapText="1" indent="3"/>
    </xf>
    <xf numFmtId="3" fontId="18" fillId="4" borderId="17" xfId="0" applyNumberFormat="1" applyFont="1" applyFill="1" applyBorder="1"/>
    <xf numFmtId="3" fontId="18" fillId="4" borderId="17" xfId="0" applyNumberFormat="1" applyFont="1" applyFill="1" applyBorder="1" applyAlignment="1">
      <alignment vertical="center"/>
    </xf>
    <xf numFmtId="0" fontId="16" fillId="0" borderId="14" xfId="0" applyFont="1" applyBorder="1"/>
    <xf numFmtId="0" fontId="16" fillId="0" borderId="13" xfId="0" applyFont="1" applyBorder="1"/>
    <xf numFmtId="0" fontId="18" fillId="0" borderId="13" xfId="0" applyFont="1" applyBorder="1" applyAlignment="1">
      <alignment vertical="center"/>
    </xf>
    <xf numFmtId="0" fontId="16" fillId="0" borderId="15" xfId="0" applyFont="1" applyBorder="1"/>
    <xf numFmtId="0" fontId="18" fillId="0" borderId="14" xfId="0" applyFont="1" applyBorder="1" applyAlignment="1">
      <alignment vertical="center"/>
    </xf>
    <xf numFmtId="0" fontId="18" fillId="0" borderId="15" xfId="0" applyFont="1" applyBorder="1"/>
    <xf numFmtId="2" fontId="18" fillId="0" borderId="15" xfId="0" applyNumberFormat="1" applyFont="1" applyBorder="1"/>
    <xf numFmtId="2" fontId="18" fillId="0" borderId="15" xfId="0" applyNumberFormat="1" applyFont="1" applyBorder="1" applyAlignment="1">
      <alignment vertical="center"/>
    </xf>
    <xf numFmtId="0" fontId="18" fillId="0" borderId="17" xfId="0" applyFont="1" applyBorder="1"/>
    <xf numFmtId="2" fontId="18" fillId="0" borderId="17" xfId="0" applyNumberFormat="1" applyFont="1" applyBorder="1"/>
    <xf numFmtId="2" fontId="18" fillId="0" borderId="17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1" applyFont="1" applyAlignment="1">
      <alignment horizontal="left" vertical="center"/>
    </xf>
    <xf numFmtId="0" fontId="24" fillId="0" borderId="0" xfId="0" applyFont="1"/>
    <xf numFmtId="43" fontId="0" fillId="0" borderId="0" xfId="4" applyFont="1"/>
    <xf numFmtId="0" fontId="15" fillId="0" borderId="0" xfId="0" applyFont="1" applyAlignment="1">
      <alignment horizontal="right"/>
    </xf>
    <xf numFmtId="43" fontId="15" fillId="0" borderId="0" xfId="4" applyFont="1"/>
    <xf numFmtId="0" fontId="25" fillId="0" borderId="0" xfId="0" applyFont="1" applyAlignment="1">
      <alignment horizontal="right"/>
    </xf>
    <xf numFmtId="43" fontId="25" fillId="0" borderId="0" xfId="0" applyNumberFormat="1" applyFont="1"/>
    <xf numFmtId="3" fontId="0" fillId="0" borderId="0" xfId="0" applyNumberFormat="1" applyAlignment="1">
      <alignment vertical="center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15" fillId="0" borderId="0" xfId="0" applyNumberFormat="1" applyFont="1" applyAlignment="1" applyProtection="1">
      <alignment horizontal="center" vertical="center" wrapText="1"/>
      <protection locked="0"/>
    </xf>
    <xf numFmtId="49" fontId="16" fillId="0" borderId="0" xfId="0" applyNumberFormat="1" applyFont="1" applyAlignment="1" applyProtection="1">
      <alignment horizontal="left" vertical="center" wrapText="1"/>
      <protection locked="0"/>
    </xf>
  </cellXfs>
  <cellStyles count="5">
    <cellStyle name="Hipersaite" xfId="1" builtinId="8"/>
    <cellStyle name="Komats" xfId="4" builtinId="3"/>
    <cellStyle name="Normal 2" xfId="3" xr:uid="{BD6AB311-8A7A-4C73-B7C5-A2BA6EF387A9}"/>
    <cellStyle name="Parasts" xfId="0" builtinId="0"/>
    <cellStyle name="Parasts 2" xfId="2" xr:uid="{D8C9B954-F97A-4C63-A80C-F92B0CF302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-DOME\Users\Inta_kr\Desktop\Dokumenti\SAVSTARP.NOR&#274;&#310;.IZGL\Savstarp&#275;jie%20nor&#275;&#311;ini%20izgl&#299;t&#299;b&#257;\28_01.01.2024\T&#256;ME%2001.01.2024_SAVSTARP.xls" TargetMode="External"/><Relationship Id="rId1" Type="http://schemas.openxmlformats.org/officeDocument/2006/relationships/externalLinkPath" Target="/Inta_kr/Desktop/Dokumenti/SAVSTARP.NOR&#274;&#310;.IZGL/Savstarp&#275;jie%20nor&#275;&#311;ini%20izgl&#299;t&#299;b&#257;/28_01.01.2024/T&#256;ME%2001.01.2024_SAVSTARP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-DOME\Users\Inta_kr\Desktop\Dokumenti\SAVSTARP.NOR&#274;&#310;.IZGL\Savstarp&#275;jie%20nor&#275;&#311;ini%20izgl&#299;t&#299;b&#257;\30_01.01.2025\T&#256;ME%2001.01.2025_SAVSTARP.xls" TargetMode="External"/><Relationship Id="rId1" Type="http://schemas.openxmlformats.org/officeDocument/2006/relationships/externalLinkPath" Target="/Inta_kr/Desktop/Dokumenti/SAVSTARP.NOR&#274;&#310;.IZGL/Savstarp&#275;jie%20nor&#275;&#311;ini%20izgl&#299;t&#299;b&#257;/30_01.01.2025/T&#256;ME%2001.01.2025_SAVSTAR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vstarp.nor._2024"/>
      <sheetName val="PRIV_2022"/>
      <sheetName val="PRIV_Pamatlīdz.noliet_2024"/>
      <sheetName val="VARAM_paraugs"/>
      <sheetName val="Skolēnu skaits 01.01.2023"/>
      <sheetName val="Skolēnu skaits 01.01.2024."/>
      <sheetName val="Skolēnu skaits 01.09.2023"/>
      <sheetName val="Skolēnu skaits 01.09.2022"/>
    </sheetNames>
    <sheetDataSet>
      <sheetData sheetId="0">
        <row r="46">
          <cell r="O46">
            <v>763</v>
          </cell>
          <cell r="P46">
            <v>2727</v>
          </cell>
          <cell r="Q46">
            <v>2617</v>
          </cell>
          <cell r="R46">
            <v>2268</v>
          </cell>
        </row>
      </sheetData>
      <sheetData sheetId="1"/>
      <sheetData sheetId="2"/>
      <sheetData sheetId="3"/>
      <sheetData sheetId="4"/>
      <sheetData sheetId="5"/>
      <sheetData sheetId="6">
        <row r="62">
          <cell r="D62">
            <v>134</v>
          </cell>
          <cell r="E62">
            <v>82</v>
          </cell>
        </row>
        <row r="66">
          <cell r="D66">
            <v>175</v>
          </cell>
          <cell r="E66">
            <v>127</v>
          </cell>
        </row>
        <row r="70">
          <cell r="D70">
            <v>131</v>
          </cell>
          <cell r="E70">
            <v>123</v>
          </cell>
        </row>
        <row r="73">
          <cell r="D73">
            <v>86</v>
          </cell>
          <cell r="E73">
            <v>27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vstarp.nor._2025"/>
      <sheetName val="PRIV_2025"/>
      <sheetName val="PRIV_Pamatlīdz.noliet_2024"/>
      <sheetName val="VARAM_paraugs"/>
      <sheetName val="Skolēnu skaits 01.01.2025."/>
      <sheetName val="Skolēnu skaits 01.09.2024."/>
      <sheetName val="Skolēnu skaits 01.09.2022"/>
    </sheetNames>
    <sheetDataSet>
      <sheetData sheetId="0">
        <row r="46">
          <cell r="N46">
            <v>950</v>
          </cell>
          <cell r="O46">
            <v>4467</v>
          </cell>
          <cell r="P46">
            <v>4326</v>
          </cell>
          <cell r="Q46">
            <v>2884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ta.kravinska@kuldigasnovads.lv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ta.kravinska@kuldigasnovads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8E16C-78B9-4CD3-9C71-40898498B754}">
  <dimension ref="A1:K118"/>
  <sheetViews>
    <sheetView topLeftCell="A85" workbookViewId="0">
      <selection activeCell="C80" sqref="C80"/>
    </sheetView>
  </sheetViews>
  <sheetFormatPr defaultRowHeight="15" x14ac:dyDescent="0.25"/>
  <cols>
    <col min="1" max="1" width="6.28515625" customWidth="1"/>
    <col min="2" max="2" width="68" customWidth="1"/>
    <col min="3" max="3" width="11.140625" bestFit="1" customWidth="1"/>
    <col min="4" max="4" width="10" bestFit="1" customWidth="1"/>
    <col min="5" max="5" width="8.85546875" bestFit="1" customWidth="1"/>
    <col min="6" max="6" width="13.28515625" bestFit="1" customWidth="1"/>
    <col min="7" max="7" width="13.42578125" style="78" customWidth="1"/>
    <col min="257" max="257" width="8.7109375" customWidth="1"/>
    <col min="258" max="258" width="90.28515625" bestFit="1" customWidth="1"/>
    <col min="259" max="259" width="11.140625" bestFit="1" customWidth="1"/>
    <col min="260" max="260" width="10" bestFit="1" customWidth="1"/>
    <col min="261" max="261" width="8.85546875" bestFit="1" customWidth="1"/>
    <col min="262" max="262" width="13.28515625" bestFit="1" customWidth="1"/>
    <col min="263" max="263" width="13.42578125" customWidth="1"/>
    <col min="513" max="513" width="8.7109375" customWidth="1"/>
    <col min="514" max="514" width="90.28515625" bestFit="1" customWidth="1"/>
    <col min="515" max="515" width="11.140625" bestFit="1" customWidth="1"/>
    <col min="516" max="516" width="10" bestFit="1" customWidth="1"/>
    <col min="517" max="517" width="8.85546875" bestFit="1" customWidth="1"/>
    <col min="518" max="518" width="13.28515625" bestFit="1" customWidth="1"/>
    <col min="519" max="519" width="13.42578125" customWidth="1"/>
    <col min="769" max="769" width="8.7109375" customWidth="1"/>
    <col min="770" max="770" width="90.28515625" bestFit="1" customWidth="1"/>
    <col min="771" max="771" width="11.140625" bestFit="1" customWidth="1"/>
    <col min="772" max="772" width="10" bestFit="1" customWidth="1"/>
    <col min="773" max="773" width="8.85546875" bestFit="1" customWidth="1"/>
    <col min="774" max="774" width="13.28515625" bestFit="1" customWidth="1"/>
    <col min="775" max="775" width="13.42578125" customWidth="1"/>
    <col min="1025" max="1025" width="8.7109375" customWidth="1"/>
    <col min="1026" max="1026" width="90.28515625" bestFit="1" customWidth="1"/>
    <col min="1027" max="1027" width="11.140625" bestFit="1" customWidth="1"/>
    <col min="1028" max="1028" width="10" bestFit="1" customWidth="1"/>
    <col min="1029" max="1029" width="8.85546875" bestFit="1" customWidth="1"/>
    <col min="1030" max="1030" width="13.28515625" bestFit="1" customWidth="1"/>
    <col min="1031" max="1031" width="13.42578125" customWidth="1"/>
    <col min="1281" max="1281" width="8.7109375" customWidth="1"/>
    <col min="1282" max="1282" width="90.28515625" bestFit="1" customWidth="1"/>
    <col min="1283" max="1283" width="11.140625" bestFit="1" customWidth="1"/>
    <col min="1284" max="1284" width="10" bestFit="1" customWidth="1"/>
    <col min="1285" max="1285" width="8.85546875" bestFit="1" customWidth="1"/>
    <col min="1286" max="1286" width="13.28515625" bestFit="1" customWidth="1"/>
    <col min="1287" max="1287" width="13.42578125" customWidth="1"/>
    <col min="1537" max="1537" width="8.7109375" customWidth="1"/>
    <col min="1538" max="1538" width="90.28515625" bestFit="1" customWidth="1"/>
    <col min="1539" max="1539" width="11.140625" bestFit="1" customWidth="1"/>
    <col min="1540" max="1540" width="10" bestFit="1" customWidth="1"/>
    <col min="1541" max="1541" width="8.85546875" bestFit="1" customWidth="1"/>
    <col min="1542" max="1542" width="13.28515625" bestFit="1" customWidth="1"/>
    <col min="1543" max="1543" width="13.42578125" customWidth="1"/>
    <col min="1793" max="1793" width="8.7109375" customWidth="1"/>
    <col min="1794" max="1794" width="90.28515625" bestFit="1" customWidth="1"/>
    <col min="1795" max="1795" width="11.140625" bestFit="1" customWidth="1"/>
    <col min="1796" max="1796" width="10" bestFit="1" customWidth="1"/>
    <col min="1797" max="1797" width="8.85546875" bestFit="1" customWidth="1"/>
    <col min="1798" max="1798" width="13.28515625" bestFit="1" customWidth="1"/>
    <col min="1799" max="1799" width="13.42578125" customWidth="1"/>
    <col min="2049" max="2049" width="8.7109375" customWidth="1"/>
    <col min="2050" max="2050" width="90.28515625" bestFit="1" customWidth="1"/>
    <col min="2051" max="2051" width="11.140625" bestFit="1" customWidth="1"/>
    <col min="2052" max="2052" width="10" bestFit="1" customWidth="1"/>
    <col min="2053" max="2053" width="8.85546875" bestFit="1" customWidth="1"/>
    <col min="2054" max="2054" width="13.28515625" bestFit="1" customWidth="1"/>
    <col min="2055" max="2055" width="13.42578125" customWidth="1"/>
    <col min="2305" max="2305" width="8.7109375" customWidth="1"/>
    <col min="2306" max="2306" width="90.28515625" bestFit="1" customWidth="1"/>
    <col min="2307" max="2307" width="11.140625" bestFit="1" customWidth="1"/>
    <col min="2308" max="2308" width="10" bestFit="1" customWidth="1"/>
    <col min="2309" max="2309" width="8.85546875" bestFit="1" customWidth="1"/>
    <col min="2310" max="2310" width="13.28515625" bestFit="1" customWidth="1"/>
    <col min="2311" max="2311" width="13.42578125" customWidth="1"/>
    <col min="2561" max="2561" width="8.7109375" customWidth="1"/>
    <col min="2562" max="2562" width="90.28515625" bestFit="1" customWidth="1"/>
    <col min="2563" max="2563" width="11.140625" bestFit="1" customWidth="1"/>
    <col min="2564" max="2564" width="10" bestFit="1" customWidth="1"/>
    <col min="2565" max="2565" width="8.85546875" bestFit="1" customWidth="1"/>
    <col min="2566" max="2566" width="13.28515625" bestFit="1" customWidth="1"/>
    <col min="2567" max="2567" width="13.42578125" customWidth="1"/>
    <col min="2817" max="2817" width="8.7109375" customWidth="1"/>
    <col min="2818" max="2818" width="90.28515625" bestFit="1" customWidth="1"/>
    <col min="2819" max="2819" width="11.140625" bestFit="1" customWidth="1"/>
    <col min="2820" max="2820" width="10" bestFit="1" customWidth="1"/>
    <col min="2821" max="2821" width="8.85546875" bestFit="1" customWidth="1"/>
    <col min="2822" max="2822" width="13.28515625" bestFit="1" customWidth="1"/>
    <col min="2823" max="2823" width="13.42578125" customWidth="1"/>
    <col min="3073" max="3073" width="8.7109375" customWidth="1"/>
    <col min="3074" max="3074" width="90.28515625" bestFit="1" customWidth="1"/>
    <col min="3075" max="3075" width="11.140625" bestFit="1" customWidth="1"/>
    <col min="3076" max="3076" width="10" bestFit="1" customWidth="1"/>
    <col min="3077" max="3077" width="8.85546875" bestFit="1" customWidth="1"/>
    <col min="3078" max="3078" width="13.28515625" bestFit="1" customWidth="1"/>
    <col min="3079" max="3079" width="13.42578125" customWidth="1"/>
    <col min="3329" max="3329" width="8.7109375" customWidth="1"/>
    <col min="3330" max="3330" width="90.28515625" bestFit="1" customWidth="1"/>
    <col min="3331" max="3331" width="11.140625" bestFit="1" customWidth="1"/>
    <col min="3332" max="3332" width="10" bestFit="1" customWidth="1"/>
    <col min="3333" max="3333" width="8.85546875" bestFit="1" customWidth="1"/>
    <col min="3334" max="3334" width="13.28515625" bestFit="1" customWidth="1"/>
    <col min="3335" max="3335" width="13.42578125" customWidth="1"/>
    <col min="3585" max="3585" width="8.7109375" customWidth="1"/>
    <col min="3586" max="3586" width="90.28515625" bestFit="1" customWidth="1"/>
    <col min="3587" max="3587" width="11.140625" bestFit="1" customWidth="1"/>
    <col min="3588" max="3588" width="10" bestFit="1" customWidth="1"/>
    <col min="3589" max="3589" width="8.85546875" bestFit="1" customWidth="1"/>
    <col min="3590" max="3590" width="13.28515625" bestFit="1" customWidth="1"/>
    <col min="3591" max="3591" width="13.42578125" customWidth="1"/>
    <col min="3841" max="3841" width="8.7109375" customWidth="1"/>
    <col min="3842" max="3842" width="90.28515625" bestFit="1" customWidth="1"/>
    <col min="3843" max="3843" width="11.140625" bestFit="1" customWidth="1"/>
    <col min="3844" max="3844" width="10" bestFit="1" customWidth="1"/>
    <col min="3845" max="3845" width="8.85546875" bestFit="1" customWidth="1"/>
    <col min="3846" max="3846" width="13.28515625" bestFit="1" customWidth="1"/>
    <col min="3847" max="3847" width="13.42578125" customWidth="1"/>
    <col min="4097" max="4097" width="8.7109375" customWidth="1"/>
    <col min="4098" max="4098" width="90.28515625" bestFit="1" customWidth="1"/>
    <col min="4099" max="4099" width="11.140625" bestFit="1" customWidth="1"/>
    <col min="4100" max="4100" width="10" bestFit="1" customWidth="1"/>
    <col min="4101" max="4101" width="8.85546875" bestFit="1" customWidth="1"/>
    <col min="4102" max="4102" width="13.28515625" bestFit="1" customWidth="1"/>
    <col min="4103" max="4103" width="13.42578125" customWidth="1"/>
    <col min="4353" max="4353" width="8.7109375" customWidth="1"/>
    <col min="4354" max="4354" width="90.28515625" bestFit="1" customWidth="1"/>
    <col min="4355" max="4355" width="11.140625" bestFit="1" customWidth="1"/>
    <col min="4356" max="4356" width="10" bestFit="1" customWidth="1"/>
    <col min="4357" max="4357" width="8.85546875" bestFit="1" customWidth="1"/>
    <col min="4358" max="4358" width="13.28515625" bestFit="1" customWidth="1"/>
    <col min="4359" max="4359" width="13.42578125" customWidth="1"/>
    <col min="4609" max="4609" width="8.7109375" customWidth="1"/>
    <col min="4610" max="4610" width="90.28515625" bestFit="1" customWidth="1"/>
    <col min="4611" max="4611" width="11.140625" bestFit="1" customWidth="1"/>
    <col min="4612" max="4612" width="10" bestFit="1" customWidth="1"/>
    <col min="4613" max="4613" width="8.85546875" bestFit="1" customWidth="1"/>
    <col min="4614" max="4614" width="13.28515625" bestFit="1" customWidth="1"/>
    <col min="4615" max="4615" width="13.42578125" customWidth="1"/>
    <col min="4865" max="4865" width="8.7109375" customWidth="1"/>
    <col min="4866" max="4866" width="90.28515625" bestFit="1" customWidth="1"/>
    <col min="4867" max="4867" width="11.140625" bestFit="1" customWidth="1"/>
    <col min="4868" max="4868" width="10" bestFit="1" customWidth="1"/>
    <col min="4869" max="4869" width="8.85546875" bestFit="1" customWidth="1"/>
    <col min="4870" max="4870" width="13.28515625" bestFit="1" customWidth="1"/>
    <col min="4871" max="4871" width="13.42578125" customWidth="1"/>
    <col min="5121" max="5121" width="8.7109375" customWidth="1"/>
    <col min="5122" max="5122" width="90.28515625" bestFit="1" customWidth="1"/>
    <col min="5123" max="5123" width="11.140625" bestFit="1" customWidth="1"/>
    <col min="5124" max="5124" width="10" bestFit="1" customWidth="1"/>
    <col min="5125" max="5125" width="8.85546875" bestFit="1" customWidth="1"/>
    <col min="5126" max="5126" width="13.28515625" bestFit="1" customWidth="1"/>
    <col min="5127" max="5127" width="13.42578125" customWidth="1"/>
    <col min="5377" max="5377" width="8.7109375" customWidth="1"/>
    <col min="5378" max="5378" width="90.28515625" bestFit="1" customWidth="1"/>
    <col min="5379" max="5379" width="11.140625" bestFit="1" customWidth="1"/>
    <col min="5380" max="5380" width="10" bestFit="1" customWidth="1"/>
    <col min="5381" max="5381" width="8.85546875" bestFit="1" customWidth="1"/>
    <col min="5382" max="5382" width="13.28515625" bestFit="1" customWidth="1"/>
    <col min="5383" max="5383" width="13.42578125" customWidth="1"/>
    <col min="5633" max="5633" width="8.7109375" customWidth="1"/>
    <col min="5634" max="5634" width="90.28515625" bestFit="1" customWidth="1"/>
    <col min="5635" max="5635" width="11.140625" bestFit="1" customWidth="1"/>
    <col min="5636" max="5636" width="10" bestFit="1" customWidth="1"/>
    <col min="5637" max="5637" width="8.85546875" bestFit="1" customWidth="1"/>
    <col min="5638" max="5638" width="13.28515625" bestFit="1" customWidth="1"/>
    <col min="5639" max="5639" width="13.42578125" customWidth="1"/>
    <col min="5889" max="5889" width="8.7109375" customWidth="1"/>
    <col min="5890" max="5890" width="90.28515625" bestFit="1" customWidth="1"/>
    <col min="5891" max="5891" width="11.140625" bestFit="1" customWidth="1"/>
    <col min="5892" max="5892" width="10" bestFit="1" customWidth="1"/>
    <col min="5893" max="5893" width="8.85546875" bestFit="1" customWidth="1"/>
    <col min="5894" max="5894" width="13.28515625" bestFit="1" customWidth="1"/>
    <col min="5895" max="5895" width="13.42578125" customWidth="1"/>
    <col min="6145" max="6145" width="8.7109375" customWidth="1"/>
    <col min="6146" max="6146" width="90.28515625" bestFit="1" customWidth="1"/>
    <col min="6147" max="6147" width="11.140625" bestFit="1" customWidth="1"/>
    <col min="6148" max="6148" width="10" bestFit="1" customWidth="1"/>
    <col min="6149" max="6149" width="8.85546875" bestFit="1" customWidth="1"/>
    <col min="6150" max="6150" width="13.28515625" bestFit="1" customWidth="1"/>
    <col min="6151" max="6151" width="13.42578125" customWidth="1"/>
    <col min="6401" max="6401" width="8.7109375" customWidth="1"/>
    <col min="6402" max="6402" width="90.28515625" bestFit="1" customWidth="1"/>
    <col min="6403" max="6403" width="11.140625" bestFit="1" customWidth="1"/>
    <col min="6404" max="6404" width="10" bestFit="1" customWidth="1"/>
    <col min="6405" max="6405" width="8.85546875" bestFit="1" customWidth="1"/>
    <col min="6406" max="6406" width="13.28515625" bestFit="1" customWidth="1"/>
    <col min="6407" max="6407" width="13.42578125" customWidth="1"/>
    <col min="6657" max="6657" width="8.7109375" customWidth="1"/>
    <col min="6658" max="6658" width="90.28515625" bestFit="1" customWidth="1"/>
    <col min="6659" max="6659" width="11.140625" bestFit="1" customWidth="1"/>
    <col min="6660" max="6660" width="10" bestFit="1" customWidth="1"/>
    <col min="6661" max="6661" width="8.85546875" bestFit="1" customWidth="1"/>
    <col min="6662" max="6662" width="13.28515625" bestFit="1" customWidth="1"/>
    <col min="6663" max="6663" width="13.42578125" customWidth="1"/>
    <col min="6913" max="6913" width="8.7109375" customWidth="1"/>
    <col min="6914" max="6914" width="90.28515625" bestFit="1" customWidth="1"/>
    <col min="6915" max="6915" width="11.140625" bestFit="1" customWidth="1"/>
    <col min="6916" max="6916" width="10" bestFit="1" customWidth="1"/>
    <col min="6917" max="6917" width="8.85546875" bestFit="1" customWidth="1"/>
    <col min="6918" max="6918" width="13.28515625" bestFit="1" customWidth="1"/>
    <col min="6919" max="6919" width="13.42578125" customWidth="1"/>
    <col min="7169" max="7169" width="8.7109375" customWidth="1"/>
    <col min="7170" max="7170" width="90.28515625" bestFit="1" customWidth="1"/>
    <col min="7171" max="7171" width="11.140625" bestFit="1" customWidth="1"/>
    <col min="7172" max="7172" width="10" bestFit="1" customWidth="1"/>
    <col min="7173" max="7173" width="8.85546875" bestFit="1" customWidth="1"/>
    <col min="7174" max="7174" width="13.28515625" bestFit="1" customWidth="1"/>
    <col min="7175" max="7175" width="13.42578125" customWidth="1"/>
    <col min="7425" max="7425" width="8.7109375" customWidth="1"/>
    <col min="7426" max="7426" width="90.28515625" bestFit="1" customWidth="1"/>
    <col min="7427" max="7427" width="11.140625" bestFit="1" customWidth="1"/>
    <col min="7428" max="7428" width="10" bestFit="1" customWidth="1"/>
    <col min="7429" max="7429" width="8.85546875" bestFit="1" customWidth="1"/>
    <col min="7430" max="7430" width="13.28515625" bestFit="1" customWidth="1"/>
    <col min="7431" max="7431" width="13.42578125" customWidth="1"/>
    <col min="7681" max="7681" width="8.7109375" customWidth="1"/>
    <col min="7682" max="7682" width="90.28515625" bestFit="1" customWidth="1"/>
    <col min="7683" max="7683" width="11.140625" bestFit="1" customWidth="1"/>
    <col min="7684" max="7684" width="10" bestFit="1" customWidth="1"/>
    <col min="7685" max="7685" width="8.85546875" bestFit="1" customWidth="1"/>
    <col min="7686" max="7686" width="13.28515625" bestFit="1" customWidth="1"/>
    <col min="7687" max="7687" width="13.42578125" customWidth="1"/>
    <col min="7937" max="7937" width="8.7109375" customWidth="1"/>
    <col min="7938" max="7938" width="90.28515625" bestFit="1" customWidth="1"/>
    <col min="7939" max="7939" width="11.140625" bestFit="1" customWidth="1"/>
    <col min="7940" max="7940" width="10" bestFit="1" customWidth="1"/>
    <col min="7941" max="7941" width="8.85546875" bestFit="1" customWidth="1"/>
    <col min="7942" max="7942" width="13.28515625" bestFit="1" customWidth="1"/>
    <col min="7943" max="7943" width="13.42578125" customWidth="1"/>
    <col min="8193" max="8193" width="8.7109375" customWidth="1"/>
    <col min="8194" max="8194" width="90.28515625" bestFit="1" customWidth="1"/>
    <col min="8195" max="8195" width="11.140625" bestFit="1" customWidth="1"/>
    <col min="8196" max="8196" width="10" bestFit="1" customWidth="1"/>
    <col min="8197" max="8197" width="8.85546875" bestFit="1" customWidth="1"/>
    <col min="8198" max="8198" width="13.28515625" bestFit="1" customWidth="1"/>
    <col min="8199" max="8199" width="13.42578125" customWidth="1"/>
    <col min="8449" max="8449" width="8.7109375" customWidth="1"/>
    <col min="8450" max="8450" width="90.28515625" bestFit="1" customWidth="1"/>
    <col min="8451" max="8451" width="11.140625" bestFit="1" customWidth="1"/>
    <col min="8452" max="8452" width="10" bestFit="1" customWidth="1"/>
    <col min="8453" max="8453" width="8.85546875" bestFit="1" customWidth="1"/>
    <col min="8454" max="8454" width="13.28515625" bestFit="1" customWidth="1"/>
    <col min="8455" max="8455" width="13.42578125" customWidth="1"/>
    <col min="8705" max="8705" width="8.7109375" customWidth="1"/>
    <col min="8706" max="8706" width="90.28515625" bestFit="1" customWidth="1"/>
    <col min="8707" max="8707" width="11.140625" bestFit="1" customWidth="1"/>
    <col min="8708" max="8708" width="10" bestFit="1" customWidth="1"/>
    <col min="8709" max="8709" width="8.85546875" bestFit="1" customWidth="1"/>
    <col min="8710" max="8710" width="13.28515625" bestFit="1" customWidth="1"/>
    <col min="8711" max="8711" width="13.42578125" customWidth="1"/>
    <col min="8961" max="8961" width="8.7109375" customWidth="1"/>
    <col min="8962" max="8962" width="90.28515625" bestFit="1" customWidth="1"/>
    <col min="8963" max="8963" width="11.140625" bestFit="1" customWidth="1"/>
    <col min="8964" max="8964" width="10" bestFit="1" customWidth="1"/>
    <col min="8965" max="8965" width="8.85546875" bestFit="1" customWidth="1"/>
    <col min="8966" max="8966" width="13.28515625" bestFit="1" customWidth="1"/>
    <col min="8967" max="8967" width="13.42578125" customWidth="1"/>
    <col min="9217" max="9217" width="8.7109375" customWidth="1"/>
    <col min="9218" max="9218" width="90.28515625" bestFit="1" customWidth="1"/>
    <col min="9219" max="9219" width="11.140625" bestFit="1" customWidth="1"/>
    <col min="9220" max="9220" width="10" bestFit="1" customWidth="1"/>
    <col min="9221" max="9221" width="8.85546875" bestFit="1" customWidth="1"/>
    <col min="9222" max="9222" width="13.28515625" bestFit="1" customWidth="1"/>
    <col min="9223" max="9223" width="13.42578125" customWidth="1"/>
    <col min="9473" max="9473" width="8.7109375" customWidth="1"/>
    <col min="9474" max="9474" width="90.28515625" bestFit="1" customWidth="1"/>
    <col min="9475" max="9475" width="11.140625" bestFit="1" customWidth="1"/>
    <col min="9476" max="9476" width="10" bestFit="1" customWidth="1"/>
    <col min="9477" max="9477" width="8.85546875" bestFit="1" customWidth="1"/>
    <col min="9478" max="9478" width="13.28515625" bestFit="1" customWidth="1"/>
    <col min="9479" max="9479" width="13.42578125" customWidth="1"/>
    <col min="9729" max="9729" width="8.7109375" customWidth="1"/>
    <col min="9730" max="9730" width="90.28515625" bestFit="1" customWidth="1"/>
    <col min="9731" max="9731" width="11.140625" bestFit="1" customWidth="1"/>
    <col min="9732" max="9732" width="10" bestFit="1" customWidth="1"/>
    <col min="9733" max="9733" width="8.85546875" bestFit="1" customWidth="1"/>
    <col min="9734" max="9734" width="13.28515625" bestFit="1" customWidth="1"/>
    <col min="9735" max="9735" width="13.42578125" customWidth="1"/>
    <col min="9985" max="9985" width="8.7109375" customWidth="1"/>
    <col min="9986" max="9986" width="90.28515625" bestFit="1" customWidth="1"/>
    <col min="9987" max="9987" width="11.140625" bestFit="1" customWidth="1"/>
    <col min="9988" max="9988" width="10" bestFit="1" customWidth="1"/>
    <col min="9989" max="9989" width="8.85546875" bestFit="1" customWidth="1"/>
    <col min="9990" max="9990" width="13.28515625" bestFit="1" customWidth="1"/>
    <col min="9991" max="9991" width="13.42578125" customWidth="1"/>
    <col min="10241" max="10241" width="8.7109375" customWidth="1"/>
    <col min="10242" max="10242" width="90.28515625" bestFit="1" customWidth="1"/>
    <col min="10243" max="10243" width="11.140625" bestFit="1" customWidth="1"/>
    <col min="10244" max="10244" width="10" bestFit="1" customWidth="1"/>
    <col min="10245" max="10245" width="8.85546875" bestFit="1" customWidth="1"/>
    <col min="10246" max="10246" width="13.28515625" bestFit="1" customWidth="1"/>
    <col min="10247" max="10247" width="13.42578125" customWidth="1"/>
    <col min="10497" max="10497" width="8.7109375" customWidth="1"/>
    <col min="10498" max="10498" width="90.28515625" bestFit="1" customWidth="1"/>
    <col min="10499" max="10499" width="11.140625" bestFit="1" customWidth="1"/>
    <col min="10500" max="10500" width="10" bestFit="1" customWidth="1"/>
    <col min="10501" max="10501" width="8.85546875" bestFit="1" customWidth="1"/>
    <col min="10502" max="10502" width="13.28515625" bestFit="1" customWidth="1"/>
    <col min="10503" max="10503" width="13.42578125" customWidth="1"/>
    <col min="10753" max="10753" width="8.7109375" customWidth="1"/>
    <col min="10754" max="10754" width="90.28515625" bestFit="1" customWidth="1"/>
    <col min="10755" max="10755" width="11.140625" bestFit="1" customWidth="1"/>
    <col min="10756" max="10756" width="10" bestFit="1" customWidth="1"/>
    <col min="10757" max="10757" width="8.85546875" bestFit="1" customWidth="1"/>
    <col min="10758" max="10758" width="13.28515625" bestFit="1" customWidth="1"/>
    <col min="10759" max="10759" width="13.42578125" customWidth="1"/>
    <col min="11009" max="11009" width="8.7109375" customWidth="1"/>
    <col min="11010" max="11010" width="90.28515625" bestFit="1" customWidth="1"/>
    <col min="11011" max="11011" width="11.140625" bestFit="1" customWidth="1"/>
    <col min="11012" max="11012" width="10" bestFit="1" customWidth="1"/>
    <col min="11013" max="11013" width="8.85546875" bestFit="1" customWidth="1"/>
    <col min="11014" max="11014" width="13.28515625" bestFit="1" customWidth="1"/>
    <col min="11015" max="11015" width="13.42578125" customWidth="1"/>
    <col min="11265" max="11265" width="8.7109375" customWidth="1"/>
    <col min="11266" max="11266" width="90.28515625" bestFit="1" customWidth="1"/>
    <col min="11267" max="11267" width="11.140625" bestFit="1" customWidth="1"/>
    <col min="11268" max="11268" width="10" bestFit="1" customWidth="1"/>
    <col min="11269" max="11269" width="8.85546875" bestFit="1" customWidth="1"/>
    <col min="11270" max="11270" width="13.28515625" bestFit="1" customWidth="1"/>
    <col min="11271" max="11271" width="13.42578125" customWidth="1"/>
    <col min="11521" max="11521" width="8.7109375" customWidth="1"/>
    <col min="11522" max="11522" width="90.28515625" bestFit="1" customWidth="1"/>
    <col min="11523" max="11523" width="11.140625" bestFit="1" customWidth="1"/>
    <col min="11524" max="11524" width="10" bestFit="1" customWidth="1"/>
    <col min="11525" max="11525" width="8.85546875" bestFit="1" customWidth="1"/>
    <col min="11526" max="11526" width="13.28515625" bestFit="1" customWidth="1"/>
    <col min="11527" max="11527" width="13.42578125" customWidth="1"/>
    <col min="11777" max="11777" width="8.7109375" customWidth="1"/>
    <col min="11778" max="11778" width="90.28515625" bestFit="1" customWidth="1"/>
    <col min="11779" max="11779" width="11.140625" bestFit="1" customWidth="1"/>
    <col min="11780" max="11780" width="10" bestFit="1" customWidth="1"/>
    <col min="11781" max="11781" width="8.85546875" bestFit="1" customWidth="1"/>
    <col min="11782" max="11782" width="13.28515625" bestFit="1" customWidth="1"/>
    <col min="11783" max="11783" width="13.42578125" customWidth="1"/>
    <col min="12033" max="12033" width="8.7109375" customWidth="1"/>
    <col min="12034" max="12034" width="90.28515625" bestFit="1" customWidth="1"/>
    <col min="12035" max="12035" width="11.140625" bestFit="1" customWidth="1"/>
    <col min="12036" max="12036" width="10" bestFit="1" customWidth="1"/>
    <col min="12037" max="12037" width="8.85546875" bestFit="1" customWidth="1"/>
    <col min="12038" max="12038" width="13.28515625" bestFit="1" customWidth="1"/>
    <col min="12039" max="12039" width="13.42578125" customWidth="1"/>
    <col min="12289" max="12289" width="8.7109375" customWidth="1"/>
    <col min="12290" max="12290" width="90.28515625" bestFit="1" customWidth="1"/>
    <col min="12291" max="12291" width="11.140625" bestFit="1" customWidth="1"/>
    <col min="12292" max="12292" width="10" bestFit="1" customWidth="1"/>
    <col min="12293" max="12293" width="8.85546875" bestFit="1" customWidth="1"/>
    <col min="12294" max="12294" width="13.28515625" bestFit="1" customWidth="1"/>
    <col min="12295" max="12295" width="13.42578125" customWidth="1"/>
    <col min="12545" max="12545" width="8.7109375" customWidth="1"/>
    <col min="12546" max="12546" width="90.28515625" bestFit="1" customWidth="1"/>
    <col min="12547" max="12547" width="11.140625" bestFit="1" customWidth="1"/>
    <col min="12548" max="12548" width="10" bestFit="1" customWidth="1"/>
    <col min="12549" max="12549" width="8.85546875" bestFit="1" customWidth="1"/>
    <col min="12550" max="12550" width="13.28515625" bestFit="1" customWidth="1"/>
    <col min="12551" max="12551" width="13.42578125" customWidth="1"/>
    <col min="12801" max="12801" width="8.7109375" customWidth="1"/>
    <col min="12802" max="12802" width="90.28515625" bestFit="1" customWidth="1"/>
    <col min="12803" max="12803" width="11.140625" bestFit="1" customWidth="1"/>
    <col min="12804" max="12804" width="10" bestFit="1" customWidth="1"/>
    <col min="12805" max="12805" width="8.85546875" bestFit="1" customWidth="1"/>
    <col min="12806" max="12806" width="13.28515625" bestFit="1" customWidth="1"/>
    <col min="12807" max="12807" width="13.42578125" customWidth="1"/>
    <col min="13057" max="13057" width="8.7109375" customWidth="1"/>
    <col min="13058" max="13058" width="90.28515625" bestFit="1" customWidth="1"/>
    <col min="13059" max="13059" width="11.140625" bestFit="1" customWidth="1"/>
    <col min="13060" max="13060" width="10" bestFit="1" customWidth="1"/>
    <col min="13061" max="13061" width="8.85546875" bestFit="1" customWidth="1"/>
    <col min="13062" max="13062" width="13.28515625" bestFit="1" customWidth="1"/>
    <col min="13063" max="13063" width="13.42578125" customWidth="1"/>
    <col min="13313" max="13313" width="8.7109375" customWidth="1"/>
    <col min="13314" max="13314" width="90.28515625" bestFit="1" customWidth="1"/>
    <col min="13315" max="13315" width="11.140625" bestFit="1" customWidth="1"/>
    <col min="13316" max="13316" width="10" bestFit="1" customWidth="1"/>
    <col min="13317" max="13317" width="8.85546875" bestFit="1" customWidth="1"/>
    <col min="13318" max="13318" width="13.28515625" bestFit="1" customWidth="1"/>
    <col min="13319" max="13319" width="13.42578125" customWidth="1"/>
    <col min="13569" max="13569" width="8.7109375" customWidth="1"/>
    <col min="13570" max="13570" width="90.28515625" bestFit="1" customWidth="1"/>
    <col min="13571" max="13571" width="11.140625" bestFit="1" customWidth="1"/>
    <col min="13572" max="13572" width="10" bestFit="1" customWidth="1"/>
    <col min="13573" max="13573" width="8.85546875" bestFit="1" customWidth="1"/>
    <col min="13574" max="13574" width="13.28515625" bestFit="1" customWidth="1"/>
    <col min="13575" max="13575" width="13.42578125" customWidth="1"/>
    <col min="13825" max="13825" width="8.7109375" customWidth="1"/>
    <col min="13826" max="13826" width="90.28515625" bestFit="1" customWidth="1"/>
    <col min="13827" max="13827" width="11.140625" bestFit="1" customWidth="1"/>
    <col min="13828" max="13828" width="10" bestFit="1" customWidth="1"/>
    <col min="13829" max="13829" width="8.85546875" bestFit="1" customWidth="1"/>
    <col min="13830" max="13830" width="13.28515625" bestFit="1" customWidth="1"/>
    <col min="13831" max="13831" width="13.42578125" customWidth="1"/>
    <col min="14081" max="14081" width="8.7109375" customWidth="1"/>
    <col min="14082" max="14082" width="90.28515625" bestFit="1" customWidth="1"/>
    <col min="14083" max="14083" width="11.140625" bestFit="1" customWidth="1"/>
    <col min="14084" max="14084" width="10" bestFit="1" customWidth="1"/>
    <col min="14085" max="14085" width="8.85546875" bestFit="1" customWidth="1"/>
    <col min="14086" max="14086" width="13.28515625" bestFit="1" customWidth="1"/>
    <col min="14087" max="14087" width="13.42578125" customWidth="1"/>
    <col min="14337" max="14337" width="8.7109375" customWidth="1"/>
    <col min="14338" max="14338" width="90.28515625" bestFit="1" customWidth="1"/>
    <col min="14339" max="14339" width="11.140625" bestFit="1" customWidth="1"/>
    <col min="14340" max="14340" width="10" bestFit="1" customWidth="1"/>
    <col min="14341" max="14341" width="8.85546875" bestFit="1" customWidth="1"/>
    <col min="14342" max="14342" width="13.28515625" bestFit="1" customWidth="1"/>
    <col min="14343" max="14343" width="13.42578125" customWidth="1"/>
    <col min="14593" max="14593" width="8.7109375" customWidth="1"/>
    <col min="14594" max="14594" width="90.28515625" bestFit="1" customWidth="1"/>
    <col min="14595" max="14595" width="11.140625" bestFit="1" customWidth="1"/>
    <col min="14596" max="14596" width="10" bestFit="1" customWidth="1"/>
    <col min="14597" max="14597" width="8.85546875" bestFit="1" customWidth="1"/>
    <col min="14598" max="14598" width="13.28515625" bestFit="1" customWidth="1"/>
    <col min="14599" max="14599" width="13.42578125" customWidth="1"/>
    <col min="14849" max="14849" width="8.7109375" customWidth="1"/>
    <col min="14850" max="14850" width="90.28515625" bestFit="1" customWidth="1"/>
    <col min="14851" max="14851" width="11.140625" bestFit="1" customWidth="1"/>
    <col min="14852" max="14852" width="10" bestFit="1" customWidth="1"/>
    <col min="14853" max="14853" width="8.85546875" bestFit="1" customWidth="1"/>
    <col min="14854" max="14854" width="13.28515625" bestFit="1" customWidth="1"/>
    <col min="14855" max="14855" width="13.42578125" customWidth="1"/>
    <col min="15105" max="15105" width="8.7109375" customWidth="1"/>
    <col min="15106" max="15106" width="90.28515625" bestFit="1" customWidth="1"/>
    <col min="15107" max="15107" width="11.140625" bestFit="1" customWidth="1"/>
    <col min="15108" max="15108" width="10" bestFit="1" customWidth="1"/>
    <col min="15109" max="15109" width="8.85546875" bestFit="1" customWidth="1"/>
    <col min="15110" max="15110" width="13.28515625" bestFit="1" customWidth="1"/>
    <col min="15111" max="15111" width="13.42578125" customWidth="1"/>
    <col min="15361" max="15361" width="8.7109375" customWidth="1"/>
    <col min="15362" max="15362" width="90.28515625" bestFit="1" customWidth="1"/>
    <col min="15363" max="15363" width="11.140625" bestFit="1" customWidth="1"/>
    <col min="15364" max="15364" width="10" bestFit="1" customWidth="1"/>
    <col min="15365" max="15365" width="8.85546875" bestFit="1" customWidth="1"/>
    <col min="15366" max="15366" width="13.28515625" bestFit="1" customWidth="1"/>
    <col min="15367" max="15367" width="13.42578125" customWidth="1"/>
    <col min="15617" max="15617" width="8.7109375" customWidth="1"/>
    <col min="15618" max="15618" width="90.28515625" bestFit="1" customWidth="1"/>
    <col min="15619" max="15619" width="11.140625" bestFit="1" customWidth="1"/>
    <col min="15620" max="15620" width="10" bestFit="1" customWidth="1"/>
    <col min="15621" max="15621" width="8.85546875" bestFit="1" customWidth="1"/>
    <col min="15622" max="15622" width="13.28515625" bestFit="1" customWidth="1"/>
    <col min="15623" max="15623" width="13.42578125" customWidth="1"/>
    <col min="15873" max="15873" width="8.7109375" customWidth="1"/>
    <col min="15874" max="15874" width="90.28515625" bestFit="1" customWidth="1"/>
    <col min="15875" max="15875" width="11.140625" bestFit="1" customWidth="1"/>
    <col min="15876" max="15876" width="10" bestFit="1" customWidth="1"/>
    <col min="15877" max="15877" width="8.85546875" bestFit="1" customWidth="1"/>
    <col min="15878" max="15878" width="13.28515625" bestFit="1" customWidth="1"/>
    <col min="15879" max="15879" width="13.42578125" customWidth="1"/>
    <col min="16129" max="16129" width="8.7109375" customWidth="1"/>
    <col min="16130" max="16130" width="90.28515625" bestFit="1" customWidth="1"/>
    <col min="16131" max="16131" width="11.140625" bestFit="1" customWidth="1"/>
    <col min="16132" max="16132" width="10" bestFit="1" customWidth="1"/>
    <col min="16133" max="16133" width="8.85546875" bestFit="1" customWidth="1"/>
    <col min="16134" max="16134" width="13.28515625" bestFit="1" customWidth="1"/>
    <col min="16135" max="16135" width="13.42578125" customWidth="1"/>
  </cols>
  <sheetData>
    <row r="1" spans="1:11" ht="31.5" customHeight="1" x14ac:dyDescent="0.25">
      <c r="A1" s="177" t="s">
        <v>0</v>
      </c>
      <c r="B1" s="177"/>
      <c r="C1" s="177"/>
      <c r="D1" s="177"/>
      <c r="E1" s="177"/>
      <c r="F1" s="177"/>
      <c r="G1" s="177"/>
    </row>
    <row r="2" spans="1:11" x14ac:dyDescent="0.25">
      <c r="A2" s="178" t="s">
        <v>1</v>
      </c>
      <c r="B2" s="178"/>
      <c r="C2" s="1"/>
      <c r="D2" s="2"/>
      <c r="E2" s="2"/>
      <c r="F2" s="2"/>
      <c r="G2" s="3"/>
    </row>
    <row r="3" spans="1:11" ht="38.25" x14ac:dyDescent="0.25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pans="1:11" x14ac:dyDescent="0.25">
      <c r="A4" s="8" t="s">
        <v>9</v>
      </c>
      <c r="B4" s="9" t="s">
        <v>10</v>
      </c>
      <c r="C4" s="10"/>
      <c r="D4" s="10"/>
      <c r="E4" s="10"/>
      <c r="F4" s="10"/>
      <c r="G4" s="11"/>
    </row>
    <row r="5" spans="1:11" x14ac:dyDescent="0.25">
      <c r="A5" s="8" t="s">
        <v>11</v>
      </c>
      <c r="B5" s="12" t="s">
        <v>12</v>
      </c>
      <c r="C5" s="10"/>
      <c r="D5" s="10"/>
      <c r="E5" s="10"/>
      <c r="F5" s="10"/>
      <c r="G5" s="11"/>
    </row>
    <row r="6" spans="1:11" x14ac:dyDescent="0.25">
      <c r="A6" s="8" t="s">
        <v>13</v>
      </c>
      <c r="B6" s="13" t="s">
        <v>14</v>
      </c>
      <c r="C6" s="10">
        <f>C7+C28+C84</f>
        <v>1136508.1599999999</v>
      </c>
      <c r="D6" s="10">
        <f>D7+D28+D84</f>
        <v>1201243.2</v>
      </c>
      <c r="E6" s="10">
        <f>E7+E28+E84</f>
        <v>1169756.1733333331</v>
      </c>
      <c r="F6" s="10">
        <f>F7+F28+F84</f>
        <v>581987.25</v>
      </c>
      <c r="G6" s="11">
        <f>SUM(C6:F6)</f>
        <v>4089494.7833333332</v>
      </c>
    </row>
    <row r="7" spans="1:11" x14ac:dyDescent="0.25">
      <c r="A7" s="14" t="s">
        <v>15</v>
      </c>
      <c r="B7" s="15" t="s">
        <v>16</v>
      </c>
      <c r="C7" s="16">
        <f>C8+C19</f>
        <v>903075.22</v>
      </c>
      <c r="D7" s="16">
        <f>D8+D19</f>
        <v>940876.64</v>
      </c>
      <c r="E7" s="16">
        <f>E8+E19</f>
        <v>939474.18333333323</v>
      </c>
      <c r="F7" s="16">
        <f>F8+F19</f>
        <v>464433.02</v>
      </c>
      <c r="G7" s="11">
        <f t="shared" ref="G7:G70" si="0">SUM(C7:F7)</f>
        <v>3247859.063333333</v>
      </c>
    </row>
    <row r="8" spans="1:11" x14ac:dyDescent="0.25">
      <c r="A8" s="14" t="s">
        <v>17</v>
      </c>
      <c r="B8" s="17" t="s">
        <v>18</v>
      </c>
      <c r="C8" s="16">
        <f>C10+C18</f>
        <v>686584.52</v>
      </c>
      <c r="D8" s="16">
        <f>D10+D18</f>
        <v>714253.28</v>
      </c>
      <c r="E8" s="16">
        <f>E10+E18</f>
        <v>713769.36333333328</v>
      </c>
      <c r="F8" s="16">
        <f>F10+F18</f>
        <v>348677.48</v>
      </c>
      <c r="G8" s="11">
        <f t="shared" si="0"/>
        <v>2463284.6433333331</v>
      </c>
    </row>
    <row r="9" spans="1:11" s="21" customFormat="1" ht="25.5" x14ac:dyDescent="0.2">
      <c r="A9" s="18" t="s">
        <v>17</v>
      </c>
      <c r="B9" s="19" t="s">
        <v>19</v>
      </c>
      <c r="C9" s="20">
        <f>C10-C12</f>
        <v>523274.83</v>
      </c>
      <c r="D9" s="20">
        <f>D10-D12</f>
        <v>552089.79</v>
      </c>
      <c r="E9" s="20">
        <f>E10-E12</f>
        <v>480786.43333333329</v>
      </c>
      <c r="F9" s="20">
        <f>F10-F12</f>
        <v>307309.69</v>
      </c>
      <c r="G9" s="11">
        <f t="shared" si="0"/>
        <v>1863460.7433333334</v>
      </c>
    </row>
    <row r="10" spans="1:11" x14ac:dyDescent="0.25">
      <c r="A10" s="18" t="s">
        <v>17</v>
      </c>
      <c r="B10" s="19" t="s">
        <v>20</v>
      </c>
      <c r="C10" s="20">
        <v>686584.52</v>
      </c>
      <c r="D10" s="20">
        <v>714253.28</v>
      </c>
      <c r="E10" s="20">
        <f>727402.71-((48011.01+3114.04)/3.75)</f>
        <v>713769.36333333328</v>
      </c>
      <c r="F10" s="20">
        <v>348677.48</v>
      </c>
      <c r="G10" s="11">
        <f t="shared" si="0"/>
        <v>2463284.6433333331</v>
      </c>
    </row>
    <row r="11" spans="1:11" x14ac:dyDescent="0.25">
      <c r="A11" s="18" t="s">
        <v>21</v>
      </c>
      <c r="B11" s="19" t="s">
        <v>22</v>
      </c>
      <c r="C11" s="20">
        <f>293588.88+225623.33+192.19</f>
        <v>519404.39999999997</v>
      </c>
      <c r="D11" s="20">
        <f>332794.91+214875.66</f>
        <v>547670.56999999995</v>
      </c>
      <c r="E11" s="20">
        <f>234308.46+205842.06+59.23</f>
        <v>440209.75</v>
      </c>
      <c r="F11" s="20">
        <f>199050.17+106272.4+297.25</f>
        <v>305619.82</v>
      </c>
      <c r="G11" s="11">
        <f t="shared" si="0"/>
        <v>1812904.54</v>
      </c>
    </row>
    <row r="12" spans="1:11" s="25" customFormat="1" ht="38.25" x14ac:dyDescent="0.2">
      <c r="A12" s="22" t="s">
        <v>23</v>
      </c>
      <c r="B12" s="23" t="s">
        <v>24</v>
      </c>
      <c r="C12" s="24">
        <v>163309.69</v>
      </c>
      <c r="D12" s="24">
        <v>162163.49</v>
      </c>
      <c r="E12" s="24">
        <f>284107.98-(48011.01+3114.04)</f>
        <v>232982.93</v>
      </c>
      <c r="F12" s="24">
        <v>41367.79</v>
      </c>
      <c r="G12" s="11">
        <f t="shared" si="0"/>
        <v>599823.9</v>
      </c>
      <c r="I12" s="26"/>
      <c r="J12" s="26"/>
      <c r="K12" s="26"/>
    </row>
    <row r="13" spans="1:11" x14ac:dyDescent="0.25">
      <c r="A13" s="18" t="s">
        <v>25</v>
      </c>
      <c r="B13" s="19" t="s">
        <v>26</v>
      </c>
      <c r="C13" s="20">
        <f>C14+C15+C16+C17</f>
        <v>3870.43</v>
      </c>
      <c r="D13" s="20">
        <f>D14+D15+D16+D17</f>
        <v>4255.33</v>
      </c>
      <c r="E13" s="20">
        <f>E14+E15+E16+E17</f>
        <v>3084.98</v>
      </c>
      <c r="F13" s="20">
        <f>F14+F15+F16+F17</f>
        <v>1689.87</v>
      </c>
      <c r="G13" s="11">
        <f t="shared" si="0"/>
        <v>12900.61</v>
      </c>
    </row>
    <row r="14" spans="1:11" x14ac:dyDescent="0.25">
      <c r="A14" s="18" t="s">
        <v>27</v>
      </c>
      <c r="B14" s="19" t="s">
        <v>28</v>
      </c>
      <c r="C14" s="20">
        <v>0</v>
      </c>
      <c r="D14" s="20">
        <v>0</v>
      </c>
      <c r="E14" s="20">
        <v>0</v>
      </c>
      <c r="F14" s="20">
        <v>0</v>
      </c>
      <c r="G14" s="11">
        <f t="shared" si="0"/>
        <v>0</v>
      </c>
    </row>
    <row r="15" spans="1:11" x14ac:dyDescent="0.25">
      <c r="A15" s="18" t="s">
        <v>29</v>
      </c>
      <c r="B15" s="19" t="s">
        <v>30</v>
      </c>
      <c r="C15" s="20">
        <v>2718.43</v>
      </c>
      <c r="D15" s="20">
        <v>3071.33</v>
      </c>
      <c r="E15" s="20">
        <v>1926.48</v>
      </c>
      <c r="F15" s="20">
        <v>999.37</v>
      </c>
      <c r="G15" s="11">
        <f t="shared" si="0"/>
        <v>8715.61</v>
      </c>
    </row>
    <row r="16" spans="1:11" x14ac:dyDescent="0.25">
      <c r="A16" s="18" t="s">
        <v>31</v>
      </c>
      <c r="B16" s="19" t="s">
        <v>32</v>
      </c>
      <c r="C16" s="20">
        <v>1152</v>
      </c>
      <c r="D16" s="20">
        <v>1184</v>
      </c>
      <c r="E16" s="20">
        <v>1158.5</v>
      </c>
      <c r="F16" s="20">
        <v>690.5</v>
      </c>
      <c r="G16" s="11">
        <f t="shared" si="0"/>
        <v>4185</v>
      </c>
    </row>
    <row r="17" spans="1:7" x14ac:dyDescent="0.25">
      <c r="A17" s="18" t="s">
        <v>33</v>
      </c>
      <c r="B17" s="19" t="s">
        <v>34</v>
      </c>
      <c r="C17" s="20">
        <v>0</v>
      </c>
      <c r="D17" s="20">
        <v>0</v>
      </c>
      <c r="E17" s="20">
        <v>0</v>
      </c>
      <c r="F17" s="20">
        <v>0</v>
      </c>
      <c r="G17" s="11">
        <f t="shared" si="0"/>
        <v>0</v>
      </c>
    </row>
    <row r="18" spans="1:7" x14ac:dyDescent="0.25">
      <c r="A18" s="18" t="s">
        <v>35</v>
      </c>
      <c r="B18" s="19" t="s">
        <v>36</v>
      </c>
      <c r="C18" s="20">
        <v>0</v>
      </c>
      <c r="D18" s="20">
        <v>0</v>
      </c>
      <c r="E18" s="20">
        <v>0</v>
      </c>
      <c r="F18" s="20">
        <v>0</v>
      </c>
      <c r="G18" s="11">
        <f t="shared" si="0"/>
        <v>0</v>
      </c>
    </row>
    <row r="19" spans="1:7" x14ac:dyDescent="0.25">
      <c r="A19" s="18" t="s">
        <v>37</v>
      </c>
      <c r="B19" s="19" t="s">
        <v>38</v>
      </c>
      <c r="C19" s="20">
        <f>C21+C23</f>
        <v>216490.7</v>
      </c>
      <c r="D19" s="20">
        <f>D21+D23</f>
        <v>226623.36000000002</v>
      </c>
      <c r="E19" s="20">
        <f>E21+E23</f>
        <v>225704.81999999998</v>
      </c>
      <c r="F19" s="20">
        <f>F21+F23</f>
        <v>115755.54000000001</v>
      </c>
      <c r="G19" s="11">
        <f t="shared" si="0"/>
        <v>784574.42</v>
      </c>
    </row>
    <row r="20" spans="1:7" s="21" customFormat="1" ht="25.5" x14ac:dyDescent="0.2">
      <c r="A20" s="18" t="s">
        <v>37</v>
      </c>
      <c r="B20" s="19" t="s">
        <v>39</v>
      </c>
      <c r="C20" s="20">
        <f>C19-C22</f>
        <v>174084.53000000003</v>
      </c>
      <c r="D20" s="20">
        <f>D19-D22</f>
        <v>186017.86000000002</v>
      </c>
      <c r="E20" s="20">
        <f>E19-E22</f>
        <v>165910.22999999998</v>
      </c>
      <c r="F20" s="20">
        <f>F19-F22</f>
        <v>105519.78000000001</v>
      </c>
      <c r="G20" s="11">
        <f t="shared" si="0"/>
        <v>631532.4</v>
      </c>
    </row>
    <row r="21" spans="1:7" x14ac:dyDescent="0.25">
      <c r="A21" s="18" t="s">
        <v>40</v>
      </c>
      <c r="B21" s="27" t="s">
        <v>41</v>
      </c>
      <c r="C21" s="20">
        <v>164401.95000000001</v>
      </c>
      <c r="D21" s="20">
        <v>171043.14</v>
      </c>
      <c r="E21" s="20">
        <f>174052.93-(12189.9/3.75)</f>
        <v>170802.28999999998</v>
      </c>
      <c r="F21" s="20">
        <v>88788.21</v>
      </c>
      <c r="G21" s="11">
        <f t="shared" si="0"/>
        <v>595035.59</v>
      </c>
    </row>
    <row r="22" spans="1:7" s="25" customFormat="1" ht="12.75" x14ac:dyDescent="0.2">
      <c r="A22" s="22" t="s">
        <v>40</v>
      </c>
      <c r="B22" s="28" t="s">
        <v>42</v>
      </c>
      <c r="C22" s="24">
        <v>42406.17</v>
      </c>
      <c r="D22" s="24">
        <v>40605.5</v>
      </c>
      <c r="E22" s="24">
        <f>72643.89-(12189.9+659.4)</f>
        <v>59794.59</v>
      </c>
      <c r="F22" s="24">
        <v>10235.76</v>
      </c>
      <c r="G22" s="11">
        <f t="shared" si="0"/>
        <v>153042.02000000002</v>
      </c>
    </row>
    <row r="23" spans="1:7" x14ac:dyDescent="0.25">
      <c r="A23" s="18" t="s">
        <v>43</v>
      </c>
      <c r="B23" s="27" t="s">
        <v>44</v>
      </c>
      <c r="C23" s="20">
        <f>C24+C26+C27</f>
        <v>52088.75</v>
      </c>
      <c r="D23" s="20">
        <f>D24+D26+D27</f>
        <v>55580.22</v>
      </c>
      <c r="E23" s="20">
        <f>E24+E26+E27</f>
        <v>54902.53</v>
      </c>
      <c r="F23" s="20">
        <f>F24+F26+F27+F25</f>
        <v>26967.33</v>
      </c>
      <c r="G23" s="11">
        <f t="shared" si="0"/>
        <v>189538.83000000002</v>
      </c>
    </row>
    <row r="24" spans="1:7" ht="25.5" x14ac:dyDescent="0.25">
      <c r="A24" s="18" t="s">
        <v>45</v>
      </c>
      <c r="B24" s="29" t="s">
        <v>46</v>
      </c>
      <c r="C24" s="20">
        <v>37255.82</v>
      </c>
      <c r="D24" s="20">
        <v>40185.4</v>
      </c>
      <c r="E24" s="20">
        <v>39718.49</v>
      </c>
      <c r="F24" s="20">
        <v>18902.09</v>
      </c>
      <c r="G24" s="11">
        <f t="shared" si="0"/>
        <v>136061.79999999999</v>
      </c>
    </row>
    <row r="25" spans="1:7" x14ac:dyDescent="0.25">
      <c r="A25" s="18" t="s">
        <v>47</v>
      </c>
      <c r="B25" s="29" t="s">
        <v>48</v>
      </c>
      <c r="C25" s="20">
        <v>0</v>
      </c>
      <c r="D25" s="20">
        <v>0</v>
      </c>
      <c r="E25" s="20"/>
      <c r="F25" s="20">
        <v>0</v>
      </c>
      <c r="G25" s="11">
        <f t="shared" si="0"/>
        <v>0</v>
      </c>
    </row>
    <row r="26" spans="1:7" x14ac:dyDescent="0.25">
      <c r="A26" s="18" t="s">
        <v>49</v>
      </c>
      <c r="B26" s="29" t="s">
        <v>50</v>
      </c>
      <c r="C26" s="20">
        <v>14082.93</v>
      </c>
      <c r="D26" s="20">
        <v>14750.82</v>
      </c>
      <c r="E26" s="20">
        <v>13734.04</v>
      </c>
      <c r="F26" s="20">
        <v>7315.24</v>
      </c>
      <c r="G26" s="11">
        <f t="shared" si="0"/>
        <v>49883.03</v>
      </c>
    </row>
    <row r="27" spans="1:7" ht="25.5" x14ac:dyDescent="0.25">
      <c r="A27" s="18" t="s">
        <v>51</v>
      </c>
      <c r="B27" s="29" t="s">
        <v>52</v>
      </c>
      <c r="C27" s="20">
        <v>750</v>
      </c>
      <c r="D27" s="20">
        <v>644</v>
      </c>
      <c r="E27" s="20">
        <v>1450</v>
      </c>
      <c r="F27" s="20">
        <v>750</v>
      </c>
      <c r="G27" s="11">
        <f t="shared" si="0"/>
        <v>3594</v>
      </c>
    </row>
    <row r="28" spans="1:7" x14ac:dyDescent="0.25">
      <c r="A28" s="18" t="s">
        <v>53</v>
      </c>
      <c r="B28" s="30" t="s">
        <v>54</v>
      </c>
      <c r="C28" s="20">
        <f>C29+C36+C62+C81</f>
        <v>233432.94000000003</v>
      </c>
      <c r="D28" s="20">
        <f>D29+D36+D62+D81</f>
        <v>260366.56000000003</v>
      </c>
      <c r="E28" s="20">
        <f>E29+E36+E62+E81</f>
        <v>226614.29999999996</v>
      </c>
      <c r="F28" s="20">
        <f>F29+F36+F62+F81</f>
        <v>112420.49</v>
      </c>
      <c r="G28" s="11">
        <f t="shared" si="0"/>
        <v>832834.29</v>
      </c>
    </row>
    <row r="29" spans="1:7" ht="24.75" customHeight="1" x14ac:dyDescent="0.25">
      <c r="A29" s="18" t="s">
        <v>55</v>
      </c>
      <c r="B29" s="19" t="s">
        <v>56</v>
      </c>
      <c r="C29" s="20">
        <f>C30+C33</f>
        <v>471</v>
      </c>
      <c r="D29" s="20">
        <f>D30+D33</f>
        <v>260</v>
      </c>
      <c r="E29" s="20">
        <f>E30+E33</f>
        <v>1769.98</v>
      </c>
      <c r="F29" s="20">
        <f>F30+F33</f>
        <v>18.600000000000001</v>
      </c>
      <c r="G29" s="11">
        <f t="shared" si="0"/>
        <v>2519.58</v>
      </c>
    </row>
    <row r="30" spans="1:7" x14ac:dyDescent="0.25">
      <c r="A30" s="18" t="s">
        <v>57</v>
      </c>
      <c r="B30" s="31" t="s">
        <v>58</v>
      </c>
      <c r="C30" s="20">
        <f>C31+C32</f>
        <v>211</v>
      </c>
      <c r="D30" s="20">
        <f>D31+D32</f>
        <v>0</v>
      </c>
      <c r="E30" s="20">
        <f>E31+E32</f>
        <v>0</v>
      </c>
      <c r="F30" s="20">
        <f>F31+F32</f>
        <v>18.600000000000001</v>
      </c>
      <c r="G30" s="11">
        <f t="shared" si="0"/>
        <v>229.6</v>
      </c>
    </row>
    <row r="31" spans="1:7" x14ac:dyDescent="0.25">
      <c r="A31" s="18" t="s">
        <v>59</v>
      </c>
      <c r="B31" s="29" t="s">
        <v>60</v>
      </c>
      <c r="C31" s="20">
        <v>104</v>
      </c>
      <c r="D31" s="20">
        <v>0</v>
      </c>
      <c r="E31" s="20">
        <v>0</v>
      </c>
      <c r="F31" s="20">
        <v>0</v>
      </c>
      <c r="G31" s="11">
        <f t="shared" si="0"/>
        <v>104</v>
      </c>
    </row>
    <row r="32" spans="1:7" x14ac:dyDescent="0.25">
      <c r="A32" s="18" t="s">
        <v>61</v>
      </c>
      <c r="B32" s="29" t="s">
        <v>62</v>
      </c>
      <c r="C32" s="20">
        <v>107</v>
      </c>
      <c r="D32" s="20">
        <v>0</v>
      </c>
      <c r="E32" s="20">
        <v>0</v>
      </c>
      <c r="F32" s="20">
        <v>18.600000000000001</v>
      </c>
      <c r="G32" s="11">
        <f t="shared" si="0"/>
        <v>125.6</v>
      </c>
    </row>
    <row r="33" spans="1:8" x14ac:dyDescent="0.25">
      <c r="A33" s="18" t="s">
        <v>63</v>
      </c>
      <c r="B33" s="27" t="s">
        <v>64</v>
      </c>
      <c r="C33" s="20">
        <f>C34+C35</f>
        <v>260</v>
      </c>
      <c r="D33" s="20">
        <f>D34+D35</f>
        <v>260</v>
      </c>
      <c r="E33" s="20">
        <f>E34+E35</f>
        <v>1769.98</v>
      </c>
      <c r="F33" s="20">
        <f>F34+F35</f>
        <v>0</v>
      </c>
      <c r="G33" s="11">
        <f t="shared" si="0"/>
        <v>2289.98</v>
      </c>
    </row>
    <row r="34" spans="1:8" x14ac:dyDescent="0.25">
      <c r="A34" s="18" t="s">
        <v>65</v>
      </c>
      <c r="B34" s="29" t="s">
        <v>60</v>
      </c>
      <c r="C34" s="20">
        <v>260</v>
      </c>
      <c r="D34" s="20">
        <v>260</v>
      </c>
      <c r="E34" s="20">
        <v>1590</v>
      </c>
      <c r="F34" s="20">
        <v>0</v>
      </c>
      <c r="G34" s="11">
        <f t="shared" si="0"/>
        <v>2110</v>
      </c>
    </row>
    <row r="35" spans="1:8" x14ac:dyDescent="0.25">
      <c r="A35" s="18" t="s">
        <v>66</v>
      </c>
      <c r="B35" s="29" t="s">
        <v>62</v>
      </c>
      <c r="C35" s="20"/>
      <c r="D35" s="20">
        <v>0</v>
      </c>
      <c r="E35" s="20">
        <v>179.98</v>
      </c>
      <c r="F35" s="20">
        <v>0</v>
      </c>
      <c r="G35" s="11">
        <f t="shared" si="0"/>
        <v>179.98</v>
      </c>
    </row>
    <row r="36" spans="1:8" x14ac:dyDescent="0.25">
      <c r="A36" s="18" t="s">
        <v>67</v>
      </c>
      <c r="B36" s="19" t="s">
        <v>68</v>
      </c>
      <c r="C36" s="20">
        <f>C37+C38+C44+C51+C56+C58+C60</f>
        <v>62485.98000000001</v>
      </c>
      <c r="D36" s="20">
        <f>D37+D38+D44+D51+D56+D58+D60</f>
        <v>75488.66</v>
      </c>
      <c r="E36" s="20">
        <f>E37+E38+E44+E51+E56+E58+E60</f>
        <v>65842.099999999991</v>
      </c>
      <c r="F36" s="20">
        <f>F37+F38+F44+F51+F56+F58+F60</f>
        <v>33168.310000000005</v>
      </c>
      <c r="G36" s="11">
        <f t="shared" si="0"/>
        <v>236985.05</v>
      </c>
      <c r="H36" s="32"/>
    </row>
    <row r="37" spans="1:8" x14ac:dyDescent="0.25">
      <c r="A37" s="33" t="s">
        <v>69</v>
      </c>
      <c r="B37" s="19" t="s">
        <v>70</v>
      </c>
      <c r="C37" s="20">
        <v>791.36</v>
      </c>
      <c r="D37" s="20">
        <v>1090.07</v>
      </c>
      <c r="E37" s="20">
        <v>1014.14</v>
      </c>
      <c r="F37" s="20">
        <v>682.92</v>
      </c>
      <c r="G37" s="11">
        <f t="shared" si="0"/>
        <v>3578.49</v>
      </c>
    </row>
    <row r="38" spans="1:8" x14ac:dyDescent="0.25">
      <c r="A38" s="33" t="s">
        <v>71</v>
      </c>
      <c r="B38" s="19" t="s">
        <v>72</v>
      </c>
      <c r="C38" s="20">
        <f>C39+C40+C41+C42+C43</f>
        <v>37137.950000000004</v>
      </c>
      <c r="D38" s="20">
        <f>D39+D40+D41+D42+D43</f>
        <v>60773.41</v>
      </c>
      <c r="E38" s="20">
        <f>E39+E40+E41+E42+E43</f>
        <v>47219.369999999995</v>
      </c>
      <c r="F38" s="20">
        <f>F39+F40+F41+F42+F43</f>
        <v>25625.980000000003</v>
      </c>
      <c r="G38" s="11">
        <f t="shared" si="0"/>
        <v>170756.71000000002</v>
      </c>
    </row>
    <row r="39" spans="1:8" x14ac:dyDescent="0.25">
      <c r="A39" s="33" t="s">
        <v>73</v>
      </c>
      <c r="B39" s="19" t="s">
        <v>74</v>
      </c>
      <c r="C39" s="20">
        <v>21745.64</v>
      </c>
      <c r="D39" s="20">
        <v>38072.25</v>
      </c>
      <c r="E39" s="20">
        <v>32874.89</v>
      </c>
      <c r="F39" s="20">
        <v>17087.88</v>
      </c>
      <c r="G39" s="11">
        <f t="shared" si="0"/>
        <v>109780.66</v>
      </c>
    </row>
    <row r="40" spans="1:8" x14ac:dyDescent="0.25">
      <c r="A40" s="33" t="s">
        <v>75</v>
      </c>
      <c r="B40" s="19" t="s">
        <v>76</v>
      </c>
      <c r="C40" s="20">
        <v>4108.16</v>
      </c>
      <c r="D40" s="20">
        <v>6095.3</v>
      </c>
      <c r="E40" s="20">
        <v>6226.98</v>
      </c>
      <c r="F40" s="20">
        <v>2563.3200000000002</v>
      </c>
      <c r="G40" s="11">
        <f t="shared" si="0"/>
        <v>18993.759999999998</v>
      </c>
    </row>
    <row r="41" spans="1:8" x14ac:dyDescent="0.25">
      <c r="A41" s="33" t="s">
        <v>77</v>
      </c>
      <c r="B41" s="19" t="s">
        <v>78</v>
      </c>
      <c r="C41" s="20">
        <v>10120.49</v>
      </c>
      <c r="D41" s="20">
        <v>15712.24</v>
      </c>
      <c r="E41" s="20">
        <v>7507.88</v>
      </c>
      <c r="F41" s="20">
        <v>5347.74</v>
      </c>
      <c r="G41" s="11">
        <f t="shared" si="0"/>
        <v>38688.35</v>
      </c>
    </row>
    <row r="42" spans="1:8" x14ac:dyDescent="0.25">
      <c r="A42" s="33" t="s">
        <v>79</v>
      </c>
      <c r="B42" s="19" t="s">
        <v>80</v>
      </c>
      <c r="C42" s="20">
        <v>1163.6600000000001</v>
      </c>
      <c r="D42" s="20">
        <v>893.62</v>
      </c>
      <c r="E42" s="20">
        <v>609.62</v>
      </c>
      <c r="F42" s="20">
        <v>627.04</v>
      </c>
      <c r="G42" s="11">
        <f t="shared" si="0"/>
        <v>3293.94</v>
      </c>
    </row>
    <row r="43" spans="1:8" x14ac:dyDescent="0.25">
      <c r="A43" s="33" t="s">
        <v>81</v>
      </c>
      <c r="B43" s="19" t="s">
        <v>82</v>
      </c>
      <c r="C43" s="20">
        <v>0</v>
      </c>
      <c r="D43" s="20">
        <v>0</v>
      </c>
      <c r="E43" s="20">
        <v>0</v>
      </c>
      <c r="F43" s="20">
        <v>0</v>
      </c>
      <c r="G43" s="11">
        <f t="shared" si="0"/>
        <v>0</v>
      </c>
    </row>
    <row r="44" spans="1:8" x14ac:dyDescent="0.25">
      <c r="A44" s="33" t="s">
        <v>83</v>
      </c>
      <c r="B44" s="19" t="s">
        <v>84</v>
      </c>
      <c r="C44" s="20">
        <f>C45+C46+C47+C48+C49+C50</f>
        <v>3939.58</v>
      </c>
      <c r="D44" s="20">
        <f>D45+D46+D47+D48+D49+D50</f>
        <v>2257.9100000000003</v>
      </c>
      <c r="E44" s="20">
        <f>E45+E46+E47+E48+E49+E50</f>
        <v>11286.23</v>
      </c>
      <c r="F44" s="20">
        <f>F45+F46+F47+F48+F49+F50</f>
        <v>1390.6499999999999</v>
      </c>
      <c r="G44" s="11">
        <f t="shared" si="0"/>
        <v>18874.370000000003</v>
      </c>
    </row>
    <row r="45" spans="1:8" ht="25.5" x14ac:dyDescent="0.25">
      <c r="A45" s="33" t="s">
        <v>85</v>
      </c>
      <c r="B45" s="19" t="s">
        <v>86</v>
      </c>
      <c r="C45" s="20">
        <v>267.24</v>
      </c>
      <c r="D45" s="20">
        <v>267.24</v>
      </c>
      <c r="E45" s="20">
        <v>267.24</v>
      </c>
      <c r="F45" s="20">
        <v>267.25</v>
      </c>
      <c r="G45" s="11">
        <f t="shared" si="0"/>
        <v>1068.97</v>
      </c>
    </row>
    <row r="46" spans="1:8" x14ac:dyDescent="0.25">
      <c r="A46" s="33" t="s">
        <v>87</v>
      </c>
      <c r="B46" s="19" t="s">
        <v>88</v>
      </c>
      <c r="C46" s="20">
        <v>717.8</v>
      </c>
      <c r="D46" s="20">
        <v>307</v>
      </c>
      <c r="E46" s="20">
        <v>80</v>
      </c>
      <c r="F46" s="20">
        <v>0</v>
      </c>
      <c r="G46" s="11">
        <f t="shared" si="0"/>
        <v>1104.8</v>
      </c>
    </row>
    <row r="47" spans="1:8" x14ac:dyDescent="0.25">
      <c r="A47" s="33" t="s">
        <v>89</v>
      </c>
      <c r="B47" s="19" t="s">
        <v>90</v>
      </c>
      <c r="C47" s="20">
        <v>28</v>
      </c>
      <c r="D47" s="20">
        <v>33</v>
      </c>
      <c r="E47" s="20">
        <v>0</v>
      </c>
      <c r="F47" s="20">
        <v>0</v>
      </c>
      <c r="G47" s="11">
        <f t="shared" si="0"/>
        <v>61</v>
      </c>
    </row>
    <row r="48" spans="1:8" x14ac:dyDescent="0.25">
      <c r="A48" s="33" t="s">
        <v>91</v>
      </c>
      <c r="B48" s="19" t="s">
        <v>92</v>
      </c>
      <c r="C48" s="20">
        <v>2307.9499999999998</v>
      </c>
      <c r="D48" s="20">
        <v>924.33</v>
      </c>
      <c r="E48" s="20">
        <v>1398.6</v>
      </c>
      <c r="F48" s="20">
        <v>36.299999999999997</v>
      </c>
      <c r="G48" s="11">
        <f t="shared" si="0"/>
        <v>4667.1799999999994</v>
      </c>
    </row>
    <row r="49" spans="1:8" x14ac:dyDescent="0.25">
      <c r="A49" s="33" t="s">
        <v>93</v>
      </c>
      <c r="B49" s="19" t="s">
        <v>94</v>
      </c>
      <c r="C49" s="20">
        <v>0</v>
      </c>
      <c r="D49" s="20">
        <v>0</v>
      </c>
      <c r="E49" s="20">
        <v>0</v>
      </c>
      <c r="F49" s="20">
        <v>0</v>
      </c>
      <c r="G49" s="11">
        <f t="shared" si="0"/>
        <v>0</v>
      </c>
    </row>
    <row r="50" spans="1:8" x14ac:dyDescent="0.25">
      <c r="A50" s="33" t="s">
        <v>95</v>
      </c>
      <c r="B50" s="19" t="s">
        <v>96</v>
      </c>
      <c r="C50" s="20">
        <v>618.59</v>
      </c>
      <c r="D50" s="20">
        <v>726.34</v>
      </c>
      <c r="E50" s="20">
        <v>9540.39</v>
      </c>
      <c r="F50" s="20">
        <v>1087.0999999999999</v>
      </c>
      <c r="G50" s="11">
        <f t="shared" si="0"/>
        <v>11972.42</v>
      </c>
    </row>
    <row r="51" spans="1:8" x14ac:dyDescent="0.25">
      <c r="A51" s="33" t="s">
        <v>97</v>
      </c>
      <c r="B51" s="19" t="s">
        <v>98</v>
      </c>
      <c r="C51" s="20">
        <f>C52+C53+C54+C55</f>
        <v>20617.09</v>
      </c>
      <c r="D51" s="20">
        <f>D52+D53+D54+D55</f>
        <v>10721.35</v>
      </c>
      <c r="E51" s="20">
        <f>E52+E53+E54+E55</f>
        <v>5723.75</v>
      </c>
      <c r="F51" s="20">
        <f>F52+F53+F54+F55</f>
        <v>4868.76</v>
      </c>
      <c r="G51" s="11">
        <f t="shared" si="0"/>
        <v>41930.950000000004</v>
      </c>
    </row>
    <row r="52" spans="1:8" x14ac:dyDescent="0.25">
      <c r="A52" s="33" t="s">
        <v>99</v>
      </c>
      <c r="B52" s="29" t="s">
        <v>100</v>
      </c>
      <c r="C52" s="20">
        <v>7151.75</v>
      </c>
      <c r="D52" s="20">
        <v>0</v>
      </c>
      <c r="E52" s="20">
        <v>0</v>
      </c>
      <c r="F52" s="20">
        <v>0</v>
      </c>
      <c r="G52" s="11">
        <f t="shared" si="0"/>
        <v>7151.75</v>
      </c>
    </row>
    <row r="53" spans="1:8" x14ac:dyDescent="0.25">
      <c r="A53" s="33" t="s">
        <v>101</v>
      </c>
      <c r="B53" s="29" t="s">
        <v>102</v>
      </c>
      <c r="C53" s="20">
        <v>1016.15</v>
      </c>
      <c r="D53" s="20">
        <v>940.3</v>
      </c>
      <c r="E53" s="20">
        <v>501.38</v>
      </c>
      <c r="F53" s="20">
        <v>2225.75</v>
      </c>
      <c r="G53" s="11">
        <f t="shared" si="0"/>
        <v>4683.58</v>
      </c>
    </row>
    <row r="54" spans="1:8" x14ac:dyDescent="0.25">
      <c r="A54" s="33" t="s">
        <v>103</v>
      </c>
      <c r="B54" s="29" t="s">
        <v>104</v>
      </c>
      <c r="C54" s="20">
        <v>8831.9</v>
      </c>
      <c r="D54" s="20">
        <v>5616.91</v>
      </c>
      <c r="E54" s="20">
        <v>5222.37</v>
      </c>
      <c r="F54" s="20">
        <v>2643.01</v>
      </c>
      <c r="G54" s="11">
        <f t="shared" si="0"/>
        <v>22314.190000000002</v>
      </c>
    </row>
    <row r="55" spans="1:8" x14ac:dyDescent="0.25">
      <c r="A55" s="33" t="s">
        <v>105</v>
      </c>
      <c r="B55" s="29" t="s">
        <v>106</v>
      </c>
      <c r="C55" s="20">
        <v>3617.29</v>
      </c>
      <c r="D55" s="20">
        <v>4164.1400000000003</v>
      </c>
      <c r="E55" s="20">
        <v>0</v>
      </c>
      <c r="F55" s="20">
        <v>0</v>
      </c>
      <c r="G55" s="11">
        <f t="shared" si="0"/>
        <v>7781.43</v>
      </c>
    </row>
    <row r="56" spans="1:8" x14ac:dyDescent="0.25">
      <c r="A56" s="33" t="s">
        <v>107</v>
      </c>
      <c r="B56" s="19" t="s">
        <v>108</v>
      </c>
      <c r="C56" s="20">
        <f>C57</f>
        <v>0</v>
      </c>
      <c r="D56" s="20">
        <f>D57</f>
        <v>0</v>
      </c>
      <c r="E56" s="20">
        <f>E57</f>
        <v>0</v>
      </c>
      <c r="F56" s="20">
        <f>F57</f>
        <v>600</v>
      </c>
      <c r="G56" s="11">
        <f t="shared" si="0"/>
        <v>600</v>
      </c>
    </row>
    <row r="57" spans="1:8" x14ac:dyDescent="0.25">
      <c r="A57" s="33" t="s">
        <v>109</v>
      </c>
      <c r="B57" s="19" t="s">
        <v>110</v>
      </c>
      <c r="C57" s="20">
        <v>0</v>
      </c>
      <c r="D57" s="20">
        <v>0</v>
      </c>
      <c r="E57" s="20">
        <v>0</v>
      </c>
      <c r="F57" s="20">
        <v>600</v>
      </c>
      <c r="G57" s="11">
        <f t="shared" si="0"/>
        <v>600</v>
      </c>
    </row>
    <row r="58" spans="1:8" x14ac:dyDescent="0.25">
      <c r="A58" s="33" t="s">
        <v>111</v>
      </c>
      <c r="B58" s="19" t="s">
        <v>112</v>
      </c>
      <c r="C58" s="20">
        <f>C59</f>
        <v>0</v>
      </c>
      <c r="D58" s="20">
        <f>D59</f>
        <v>645.91999999999996</v>
      </c>
      <c r="E58" s="20">
        <f>E59</f>
        <v>598.61</v>
      </c>
      <c r="F58" s="20">
        <f>F59</f>
        <v>0</v>
      </c>
      <c r="G58" s="11">
        <f t="shared" si="0"/>
        <v>1244.53</v>
      </c>
    </row>
    <row r="59" spans="1:8" x14ac:dyDescent="0.25">
      <c r="A59" s="33" t="s">
        <v>113</v>
      </c>
      <c r="B59" s="19" t="s">
        <v>114</v>
      </c>
      <c r="C59" s="20">
        <v>0</v>
      </c>
      <c r="D59" s="20">
        <v>645.91999999999996</v>
      </c>
      <c r="E59" s="20">
        <v>598.61</v>
      </c>
      <c r="F59" s="20">
        <v>0</v>
      </c>
      <c r="G59" s="11">
        <f t="shared" si="0"/>
        <v>1244.53</v>
      </c>
    </row>
    <row r="60" spans="1:8" x14ac:dyDescent="0.25">
      <c r="A60" s="33" t="s">
        <v>115</v>
      </c>
      <c r="B60" s="19" t="s">
        <v>116</v>
      </c>
      <c r="C60" s="20">
        <f>C61</f>
        <v>0</v>
      </c>
      <c r="D60" s="20">
        <f>D61</f>
        <v>0</v>
      </c>
      <c r="E60" s="20">
        <f>E61</f>
        <v>0</v>
      </c>
      <c r="F60" s="20">
        <f>F61</f>
        <v>0</v>
      </c>
      <c r="G60" s="11">
        <f t="shared" si="0"/>
        <v>0</v>
      </c>
    </row>
    <row r="61" spans="1:8" x14ac:dyDescent="0.25">
      <c r="A61" s="33" t="s">
        <v>117</v>
      </c>
      <c r="B61" s="19" t="s">
        <v>118</v>
      </c>
      <c r="C61" s="20">
        <v>0</v>
      </c>
      <c r="D61" s="20">
        <v>0</v>
      </c>
      <c r="E61" s="20">
        <v>0</v>
      </c>
      <c r="F61" s="20">
        <v>0</v>
      </c>
      <c r="G61" s="11">
        <f t="shared" si="0"/>
        <v>0</v>
      </c>
    </row>
    <row r="62" spans="1:8" x14ac:dyDescent="0.25">
      <c r="A62" s="33" t="s">
        <v>119</v>
      </c>
      <c r="B62" s="19" t="s">
        <v>120</v>
      </c>
      <c r="C62" s="20">
        <f>C64+C68+C71+C73+C74+C79</f>
        <v>170475.96000000002</v>
      </c>
      <c r="D62" s="20">
        <f>D64+D68+D71+D73+D74+D79</f>
        <v>184617.90000000002</v>
      </c>
      <c r="E62" s="20">
        <f>E64+E68+E71+E73+E74+E79</f>
        <v>159002.21999999997</v>
      </c>
      <c r="F62" s="20">
        <f>F64+F68+F71+F73+F74+F79</f>
        <v>79183.72</v>
      </c>
      <c r="G62" s="11">
        <f t="shared" si="0"/>
        <v>593279.80000000005</v>
      </c>
    </row>
    <row r="63" spans="1:8" x14ac:dyDescent="0.25">
      <c r="A63" s="18" t="s">
        <v>119</v>
      </c>
      <c r="B63" s="19" t="s">
        <v>120</v>
      </c>
      <c r="C63" s="20">
        <f>C62-C77-C80</f>
        <v>19071.570000000007</v>
      </c>
      <c r="D63" s="20">
        <f>D62-D77-D80</f>
        <v>20756.390000000014</v>
      </c>
      <c r="E63" s="20">
        <f>E62-E77-E80</f>
        <v>22218.949999999983</v>
      </c>
      <c r="F63" s="20">
        <f>F62-F77-F80</f>
        <v>22949.809999999998</v>
      </c>
      <c r="G63" s="11">
        <f t="shared" si="0"/>
        <v>84996.72</v>
      </c>
      <c r="H63" s="32"/>
    </row>
    <row r="64" spans="1:8" x14ac:dyDescent="0.25">
      <c r="A64" s="33" t="s">
        <v>121</v>
      </c>
      <c r="B64" s="19" t="s">
        <v>122</v>
      </c>
      <c r="C64" s="20">
        <f>C65+C66+C67</f>
        <v>4038.06</v>
      </c>
      <c r="D64" s="20">
        <f>D65+D66+D67</f>
        <v>5078.1799999999994</v>
      </c>
      <c r="E64" s="20">
        <f>E65+E66+E67</f>
        <v>8826.57</v>
      </c>
      <c r="F64" s="20">
        <f>F65+F66+F67</f>
        <v>7060.91</v>
      </c>
      <c r="G64" s="11">
        <f t="shared" si="0"/>
        <v>25003.719999999998</v>
      </c>
    </row>
    <row r="65" spans="1:10" x14ac:dyDescent="0.25">
      <c r="A65" s="33" t="s">
        <v>123</v>
      </c>
      <c r="B65" s="19" t="s">
        <v>124</v>
      </c>
      <c r="C65" s="20">
        <v>2567.69</v>
      </c>
      <c r="D65" s="20">
        <v>2283.29</v>
      </c>
      <c r="E65" s="20">
        <v>4032.01</v>
      </c>
      <c r="F65" s="20">
        <v>3287.96</v>
      </c>
      <c r="G65" s="11">
        <f t="shared" si="0"/>
        <v>12170.95</v>
      </c>
    </row>
    <row r="66" spans="1:10" x14ac:dyDescent="0.25">
      <c r="A66" s="33" t="s">
        <v>125</v>
      </c>
      <c r="B66" s="19" t="s">
        <v>126</v>
      </c>
      <c r="C66" s="20">
        <v>1044.81</v>
      </c>
      <c r="D66" s="20">
        <v>2256.1799999999998</v>
      </c>
      <c r="E66" s="20">
        <v>2000.53</v>
      </c>
      <c r="F66" s="20">
        <v>3214.85</v>
      </c>
      <c r="G66" s="11">
        <f t="shared" si="0"/>
        <v>8516.369999999999</v>
      </c>
    </row>
    <row r="67" spans="1:10" x14ac:dyDescent="0.25">
      <c r="A67" s="33" t="s">
        <v>127</v>
      </c>
      <c r="B67" s="19" t="s">
        <v>128</v>
      </c>
      <c r="C67" s="20">
        <v>425.56</v>
      </c>
      <c r="D67" s="20">
        <v>538.71</v>
      </c>
      <c r="E67" s="20">
        <v>2794.03</v>
      </c>
      <c r="F67" s="20">
        <v>558.1</v>
      </c>
      <c r="G67" s="11">
        <f t="shared" si="0"/>
        <v>4316.4000000000005</v>
      </c>
    </row>
    <row r="68" spans="1:10" x14ac:dyDescent="0.25">
      <c r="A68" s="33" t="s">
        <v>129</v>
      </c>
      <c r="B68" s="19" t="s">
        <v>130</v>
      </c>
      <c r="C68" s="20">
        <f>C70+C69</f>
        <v>3040.9700000000003</v>
      </c>
      <c r="D68" s="20">
        <f>D70+D69</f>
        <v>503.49</v>
      </c>
      <c r="E68" s="20">
        <f>E70+E69</f>
        <v>50.14</v>
      </c>
      <c r="F68" s="20">
        <f>F70+F69</f>
        <v>32.020000000000003</v>
      </c>
      <c r="G68" s="11">
        <f t="shared" si="0"/>
        <v>3626.62</v>
      </c>
    </row>
    <row r="69" spans="1:10" x14ac:dyDescent="0.25">
      <c r="A69" s="33" t="s">
        <v>131</v>
      </c>
      <c r="B69" s="19" t="s">
        <v>132</v>
      </c>
      <c r="C69" s="20">
        <v>2662</v>
      </c>
      <c r="D69" s="20">
        <v>0</v>
      </c>
      <c r="E69" s="20">
        <v>0</v>
      </c>
      <c r="F69" s="20">
        <v>0</v>
      </c>
      <c r="G69" s="11">
        <f t="shared" si="0"/>
        <v>2662</v>
      </c>
    </row>
    <row r="70" spans="1:10" x14ac:dyDescent="0.25">
      <c r="A70" s="33" t="s">
        <v>133</v>
      </c>
      <c r="B70" s="19" t="s">
        <v>134</v>
      </c>
      <c r="C70" s="20">
        <v>378.97</v>
      </c>
      <c r="D70" s="20">
        <v>503.49</v>
      </c>
      <c r="E70" s="20">
        <v>50.14</v>
      </c>
      <c r="F70" s="20">
        <v>32.020000000000003</v>
      </c>
      <c r="G70" s="11">
        <f t="shared" si="0"/>
        <v>964.62</v>
      </c>
    </row>
    <row r="71" spans="1:10" x14ac:dyDescent="0.25">
      <c r="A71" s="33" t="s">
        <v>135</v>
      </c>
      <c r="B71" s="19" t="s">
        <v>136</v>
      </c>
      <c r="C71" s="20">
        <f>C72</f>
        <v>294.93</v>
      </c>
      <c r="D71" s="20">
        <f>D72</f>
        <v>263.93</v>
      </c>
      <c r="E71" s="20">
        <f>E72</f>
        <v>283.29000000000002</v>
      </c>
      <c r="F71" s="20">
        <f>F72</f>
        <v>157.25</v>
      </c>
      <c r="G71" s="11">
        <f t="shared" ref="G71:G78" si="1">SUM(C71:F71)</f>
        <v>999.40000000000009</v>
      </c>
    </row>
    <row r="72" spans="1:10" x14ac:dyDescent="0.25">
      <c r="A72" s="33" t="s">
        <v>137</v>
      </c>
      <c r="B72" s="19" t="s">
        <v>138</v>
      </c>
      <c r="C72" s="20">
        <v>294.93</v>
      </c>
      <c r="D72" s="20">
        <v>263.93</v>
      </c>
      <c r="E72" s="20">
        <v>283.29000000000002</v>
      </c>
      <c r="F72" s="20">
        <v>157.25</v>
      </c>
      <c r="G72" s="11">
        <f t="shared" si="1"/>
        <v>999.40000000000009</v>
      </c>
    </row>
    <row r="73" spans="1:10" x14ac:dyDescent="0.25">
      <c r="A73" s="33" t="s">
        <v>139</v>
      </c>
      <c r="B73" s="19" t="s">
        <v>140</v>
      </c>
      <c r="C73" s="20">
        <v>7239.4</v>
      </c>
      <c r="D73" s="20">
        <v>11087.01</v>
      </c>
      <c r="E73" s="20">
        <v>6280.15</v>
      </c>
      <c r="F73" s="20">
        <v>10156.66</v>
      </c>
      <c r="G73" s="11">
        <f t="shared" si="1"/>
        <v>34763.22</v>
      </c>
    </row>
    <row r="74" spans="1:10" x14ac:dyDescent="0.25">
      <c r="A74" s="33" t="s">
        <v>141</v>
      </c>
      <c r="B74" s="19" t="s">
        <v>142</v>
      </c>
      <c r="C74" s="20">
        <f>C75+C76+C77</f>
        <v>149167.36000000002</v>
      </c>
      <c r="D74" s="20">
        <f>D75+D76+D77</f>
        <v>161606.40000000002</v>
      </c>
      <c r="E74" s="20">
        <f>E75+E76+E77</f>
        <v>134960.12999999998</v>
      </c>
      <c r="F74" s="20">
        <f>F75+F76+F77</f>
        <v>56940.25</v>
      </c>
      <c r="G74" s="11">
        <f t="shared" si="1"/>
        <v>502674.14</v>
      </c>
    </row>
    <row r="75" spans="1:10" x14ac:dyDescent="0.25">
      <c r="A75" s="33" t="s">
        <v>143</v>
      </c>
      <c r="B75" s="19" t="s">
        <v>144</v>
      </c>
      <c r="C75" s="20">
        <v>292.42</v>
      </c>
      <c r="D75" s="20">
        <v>253.52</v>
      </c>
      <c r="E75" s="20">
        <v>0</v>
      </c>
      <c r="F75" s="20">
        <v>1387.11</v>
      </c>
      <c r="G75" s="11">
        <f t="shared" si="1"/>
        <v>1933.05</v>
      </c>
      <c r="J75" s="32"/>
    </row>
    <row r="76" spans="1:10" x14ac:dyDescent="0.25">
      <c r="A76" s="33" t="s">
        <v>145</v>
      </c>
      <c r="B76" s="19" t="s">
        <v>146</v>
      </c>
      <c r="C76" s="20">
        <v>87.55</v>
      </c>
      <c r="D76" s="20">
        <v>218.37</v>
      </c>
      <c r="E76" s="20">
        <v>444.86</v>
      </c>
      <c r="F76" s="20">
        <v>82.23</v>
      </c>
      <c r="G76" s="11">
        <f t="shared" si="1"/>
        <v>833.01</v>
      </c>
    </row>
    <row r="77" spans="1:10" x14ac:dyDescent="0.25">
      <c r="A77" s="33" t="s">
        <v>147</v>
      </c>
      <c r="B77" s="29" t="s">
        <v>148</v>
      </c>
      <c r="C77" s="20">
        <v>148787.39000000001</v>
      </c>
      <c r="D77" s="20">
        <v>161134.51</v>
      </c>
      <c r="E77" s="20">
        <v>134515.26999999999</v>
      </c>
      <c r="F77" s="20">
        <v>55470.91</v>
      </c>
      <c r="G77" s="11">
        <f t="shared" si="1"/>
        <v>499908.08000000007</v>
      </c>
    </row>
    <row r="78" spans="1:10" s="21" customFormat="1" ht="12.75" x14ac:dyDescent="0.2">
      <c r="A78" s="34" t="s">
        <v>149</v>
      </c>
      <c r="B78" s="35" t="s">
        <v>150</v>
      </c>
      <c r="C78" s="36">
        <f>C79-C80</f>
        <v>4078.24</v>
      </c>
      <c r="D78" s="36">
        <f>D79-D80</f>
        <v>3351.8900000000003</v>
      </c>
      <c r="E78" s="36">
        <f>E79-E80</f>
        <v>6333.9400000000005</v>
      </c>
      <c r="F78" s="36">
        <f>F79-F80</f>
        <v>4073.63</v>
      </c>
      <c r="G78" s="37">
        <f t="shared" si="1"/>
        <v>17837.7</v>
      </c>
    </row>
    <row r="79" spans="1:10" x14ac:dyDescent="0.25">
      <c r="A79" s="38" t="s">
        <v>149</v>
      </c>
      <c r="B79" s="39" t="s">
        <v>151</v>
      </c>
      <c r="C79" s="40">
        <v>6695.24</v>
      </c>
      <c r="D79" s="40">
        <v>6078.89</v>
      </c>
      <c r="E79" s="40">
        <v>8601.94</v>
      </c>
      <c r="F79" s="40">
        <v>4836.63</v>
      </c>
      <c r="G79" s="41">
        <f>SUM(C79:F79)</f>
        <v>26212.7</v>
      </c>
    </row>
    <row r="80" spans="1:10" s="25" customFormat="1" ht="12.75" x14ac:dyDescent="0.2">
      <c r="A80" s="42" t="s">
        <v>149</v>
      </c>
      <c r="B80" s="43" t="s">
        <v>152</v>
      </c>
      <c r="C80" s="24">
        <f>[1]Savstarp.nor._2024!Q46</f>
        <v>2617</v>
      </c>
      <c r="D80" s="24">
        <f>[1]Savstarp.nor._2024!P46</f>
        <v>2727</v>
      </c>
      <c r="E80" s="24">
        <f>[1]Savstarp.nor._2024!R46</f>
        <v>2268</v>
      </c>
      <c r="F80" s="24">
        <f>[1]Savstarp.nor._2024!O46</f>
        <v>763</v>
      </c>
      <c r="G80" s="11">
        <f>SUM(C80:F80)</f>
        <v>8375</v>
      </c>
    </row>
    <row r="81" spans="1:7" s="25" customFormat="1" ht="12.75" x14ac:dyDescent="0.2">
      <c r="A81" s="8" t="s">
        <v>153</v>
      </c>
      <c r="B81" s="44" t="s">
        <v>154</v>
      </c>
      <c r="C81" s="16">
        <v>0</v>
      </c>
      <c r="D81" s="16">
        <v>0</v>
      </c>
      <c r="E81" s="16">
        <v>0</v>
      </c>
      <c r="F81" s="16">
        <v>49.86</v>
      </c>
      <c r="G81" s="11">
        <f t="shared" ref="G81:G98" si="2">SUM(C81:F81)</f>
        <v>49.86</v>
      </c>
    </row>
    <row r="82" spans="1:7" x14ac:dyDescent="0.25">
      <c r="A82" s="18" t="s">
        <v>155</v>
      </c>
      <c r="B82" s="45" t="s">
        <v>156</v>
      </c>
      <c r="C82" s="46">
        <v>0</v>
      </c>
      <c r="D82" s="46">
        <v>0</v>
      </c>
      <c r="E82" s="46">
        <v>0</v>
      </c>
      <c r="F82" s="46">
        <v>0</v>
      </c>
      <c r="G82" s="11">
        <f t="shared" si="2"/>
        <v>0</v>
      </c>
    </row>
    <row r="83" spans="1:7" x14ac:dyDescent="0.25">
      <c r="A83" s="18" t="s">
        <v>157</v>
      </c>
      <c r="B83" s="47" t="s">
        <v>158</v>
      </c>
      <c r="C83" s="46">
        <v>0</v>
      </c>
      <c r="D83" s="46">
        <v>0</v>
      </c>
      <c r="E83" s="46">
        <v>0</v>
      </c>
      <c r="F83" s="46">
        <v>0</v>
      </c>
      <c r="G83" s="11">
        <f t="shared" si="2"/>
        <v>0</v>
      </c>
    </row>
    <row r="84" spans="1:7" x14ac:dyDescent="0.25">
      <c r="A84" s="33" t="s">
        <v>159</v>
      </c>
      <c r="B84" s="30" t="s">
        <v>158</v>
      </c>
      <c r="C84" s="20">
        <f>C85+C89</f>
        <v>0</v>
      </c>
      <c r="D84" s="20">
        <f>D85+D89</f>
        <v>0</v>
      </c>
      <c r="E84" s="20">
        <f>E85+E89</f>
        <v>3667.69</v>
      </c>
      <c r="F84" s="20">
        <f>F85+F89</f>
        <v>5133.74</v>
      </c>
      <c r="G84" s="11">
        <f t="shared" si="2"/>
        <v>8801.43</v>
      </c>
    </row>
    <row r="85" spans="1:7" x14ac:dyDescent="0.25">
      <c r="A85" s="33" t="s">
        <v>160</v>
      </c>
      <c r="B85" s="48" t="s">
        <v>161</v>
      </c>
      <c r="C85" s="20">
        <f>C86</f>
        <v>0</v>
      </c>
      <c r="D85" s="20">
        <f>D86</f>
        <v>0</v>
      </c>
      <c r="E85" s="20">
        <f>E86</f>
        <v>0</v>
      </c>
      <c r="F85" s="20">
        <f>F86</f>
        <v>0</v>
      </c>
      <c r="G85" s="11">
        <f t="shared" si="2"/>
        <v>0</v>
      </c>
    </row>
    <row r="86" spans="1:7" x14ac:dyDescent="0.25">
      <c r="A86" s="33" t="s">
        <v>162</v>
      </c>
      <c r="B86" s="27" t="s">
        <v>163</v>
      </c>
      <c r="C86" s="20">
        <f>C87+C88</f>
        <v>0</v>
      </c>
      <c r="D86" s="20">
        <f>D87+D88</f>
        <v>0</v>
      </c>
      <c r="E86" s="20">
        <f>E87+E88</f>
        <v>0</v>
      </c>
      <c r="F86" s="20">
        <f>F87+F88</f>
        <v>0</v>
      </c>
      <c r="G86" s="11">
        <f t="shared" si="2"/>
        <v>0</v>
      </c>
    </row>
    <row r="87" spans="1:7" x14ac:dyDescent="0.25">
      <c r="A87" s="33" t="s">
        <v>164</v>
      </c>
      <c r="B87" s="29" t="s">
        <v>165</v>
      </c>
      <c r="C87" s="20">
        <v>0</v>
      </c>
      <c r="D87" s="20">
        <v>0</v>
      </c>
      <c r="E87" s="20">
        <v>0</v>
      </c>
      <c r="F87" s="20">
        <v>0</v>
      </c>
      <c r="G87" s="11">
        <f t="shared" si="2"/>
        <v>0</v>
      </c>
    </row>
    <row r="88" spans="1:7" x14ac:dyDescent="0.25">
      <c r="A88" s="33" t="s">
        <v>166</v>
      </c>
      <c r="B88" s="29" t="s">
        <v>167</v>
      </c>
      <c r="C88" s="20">
        <v>0</v>
      </c>
      <c r="D88" s="20">
        <v>0</v>
      </c>
      <c r="E88" s="20">
        <v>0</v>
      </c>
      <c r="F88" s="20">
        <v>0</v>
      </c>
      <c r="G88" s="11">
        <f t="shared" si="2"/>
        <v>0</v>
      </c>
    </row>
    <row r="89" spans="1:7" x14ac:dyDescent="0.25">
      <c r="A89" s="33" t="s">
        <v>168</v>
      </c>
      <c r="B89" s="48" t="s">
        <v>169</v>
      </c>
      <c r="C89" s="20">
        <f>C90+C92+C98</f>
        <v>0</v>
      </c>
      <c r="D89" s="20">
        <f>D90+D92+D98</f>
        <v>0</v>
      </c>
      <c r="E89" s="20">
        <f>E90+E92+E98</f>
        <v>3667.69</v>
      </c>
      <c r="F89" s="20">
        <f>F90+F92+F98</f>
        <v>5133.74</v>
      </c>
      <c r="G89" s="11">
        <f t="shared" si="2"/>
        <v>8801.43</v>
      </c>
    </row>
    <row r="90" spans="1:7" x14ac:dyDescent="0.25">
      <c r="A90" s="33" t="s">
        <v>170</v>
      </c>
      <c r="B90" s="27" t="s">
        <v>171</v>
      </c>
      <c r="C90" s="20">
        <v>0</v>
      </c>
      <c r="D90" s="20">
        <v>0</v>
      </c>
      <c r="E90" s="20">
        <v>0</v>
      </c>
      <c r="F90" s="20">
        <v>0</v>
      </c>
      <c r="G90" s="11">
        <f t="shared" si="2"/>
        <v>0</v>
      </c>
    </row>
    <row r="91" spans="1:7" x14ac:dyDescent="0.25">
      <c r="A91" s="33" t="s">
        <v>172</v>
      </c>
      <c r="B91" s="29" t="s">
        <v>173</v>
      </c>
      <c r="C91" s="20">
        <v>0</v>
      </c>
      <c r="D91" s="20">
        <v>0</v>
      </c>
      <c r="E91" s="20">
        <v>0</v>
      </c>
      <c r="F91" s="20">
        <v>0</v>
      </c>
      <c r="G91" s="11">
        <f t="shared" si="2"/>
        <v>0</v>
      </c>
    </row>
    <row r="92" spans="1:7" x14ac:dyDescent="0.25">
      <c r="A92" s="33" t="s">
        <v>174</v>
      </c>
      <c r="B92" s="27" t="s">
        <v>175</v>
      </c>
      <c r="C92" s="20">
        <f>C93+C94+C96+C97</f>
        <v>0</v>
      </c>
      <c r="D92" s="20">
        <f>D93+D94+D96+D97</f>
        <v>0</v>
      </c>
      <c r="E92" s="20">
        <f>E93+E94+E96+E97</f>
        <v>3667.69</v>
      </c>
      <c r="F92" s="20">
        <f>F93+F94+F96+F97</f>
        <v>5133.74</v>
      </c>
      <c r="G92" s="11">
        <f t="shared" si="2"/>
        <v>8801.43</v>
      </c>
    </row>
    <row r="93" spans="1:7" x14ac:dyDescent="0.25">
      <c r="A93" s="33" t="s">
        <v>176</v>
      </c>
      <c r="B93" s="29" t="s">
        <v>177</v>
      </c>
      <c r="C93" s="20"/>
      <c r="D93" s="20"/>
      <c r="E93" s="20"/>
      <c r="F93" s="20"/>
      <c r="G93" s="11">
        <f t="shared" si="2"/>
        <v>0</v>
      </c>
    </row>
    <row r="94" spans="1:7" x14ac:dyDescent="0.25">
      <c r="A94" s="33" t="s">
        <v>178</v>
      </c>
      <c r="B94" s="29" t="s">
        <v>179</v>
      </c>
      <c r="C94" s="20">
        <v>0</v>
      </c>
      <c r="D94" s="20">
        <v>0</v>
      </c>
      <c r="E94" s="20">
        <v>0</v>
      </c>
      <c r="F94" s="20">
        <v>0</v>
      </c>
      <c r="G94" s="11">
        <f t="shared" si="2"/>
        <v>0</v>
      </c>
    </row>
    <row r="95" spans="1:7" s="25" customFormat="1" ht="12.75" x14ac:dyDescent="0.2">
      <c r="A95" s="42" t="s">
        <v>178</v>
      </c>
      <c r="B95" s="28" t="s">
        <v>180</v>
      </c>
      <c r="C95" s="24">
        <v>0</v>
      </c>
      <c r="D95" s="24">
        <v>0</v>
      </c>
      <c r="E95" s="24">
        <v>0</v>
      </c>
      <c r="F95" s="24">
        <v>0</v>
      </c>
      <c r="G95" s="11">
        <f t="shared" si="2"/>
        <v>0</v>
      </c>
    </row>
    <row r="96" spans="1:7" x14ac:dyDescent="0.25">
      <c r="A96" s="33" t="s">
        <v>181</v>
      </c>
      <c r="B96" s="29" t="s">
        <v>182</v>
      </c>
      <c r="C96" s="20">
        <v>0</v>
      </c>
      <c r="D96" s="20">
        <v>0</v>
      </c>
      <c r="E96" s="20">
        <v>0</v>
      </c>
      <c r="F96" s="20">
        <v>0</v>
      </c>
      <c r="G96" s="11">
        <f t="shared" si="2"/>
        <v>0</v>
      </c>
    </row>
    <row r="97" spans="1:8" x14ac:dyDescent="0.25">
      <c r="A97" s="33" t="s">
        <v>183</v>
      </c>
      <c r="B97" s="29" t="s">
        <v>184</v>
      </c>
      <c r="C97" s="20">
        <v>0</v>
      </c>
      <c r="D97" s="20"/>
      <c r="E97" s="20">
        <v>3667.69</v>
      </c>
      <c r="F97" s="20">
        <v>5133.74</v>
      </c>
      <c r="G97" s="11">
        <f>SUM(C97:F97)</f>
        <v>8801.43</v>
      </c>
    </row>
    <row r="98" spans="1:8" x14ac:dyDescent="0.25">
      <c r="A98" s="33" t="s">
        <v>185</v>
      </c>
      <c r="B98" s="27" t="s">
        <v>186</v>
      </c>
      <c r="C98" s="20">
        <v>0</v>
      </c>
      <c r="D98" s="20">
        <v>0</v>
      </c>
      <c r="E98" s="20">
        <v>0</v>
      </c>
      <c r="F98" s="20">
        <v>0</v>
      </c>
      <c r="G98" s="37">
        <f t="shared" si="2"/>
        <v>0</v>
      </c>
    </row>
    <row r="99" spans="1:8" x14ac:dyDescent="0.25">
      <c r="A99" s="49"/>
      <c r="B99" s="50"/>
      <c r="C99" s="51"/>
      <c r="D99" s="51"/>
      <c r="E99" s="51"/>
      <c r="F99" s="51"/>
      <c r="G99" s="52">
        <f>SUM(C99:D99)</f>
        <v>0</v>
      </c>
    </row>
    <row r="100" spans="1:8" x14ac:dyDescent="0.25">
      <c r="A100" s="53"/>
      <c r="B100" s="54" t="s">
        <v>187</v>
      </c>
      <c r="C100" s="55">
        <f>C9+C20+C30+C33+C37+C38+C44+C51+C56+C58+C64+C68+C71+C73+C75+C76+C78</f>
        <v>779387.91000000015</v>
      </c>
      <c r="D100" s="55">
        <f>D9+D20+D30+D33+D37+D38+D44+D51+D56+D58+D64+D68+D71+D73+D75+D76+D78</f>
        <v>834612.70000000019</v>
      </c>
      <c r="E100" s="55">
        <f>E9+E20+E30+E33+E37+E38+E44+E51+E56+E58+E64+E68+E71+E73+E75+E76+E78</f>
        <v>736527.69333333324</v>
      </c>
      <c r="F100" s="55">
        <f>F9+F20+F30+F33+F37+F38+F44+F51+F56+F58+F64+F68+F71+F73+F75+F76+F78</f>
        <v>468966.18999999994</v>
      </c>
      <c r="G100" s="56">
        <f>D100+C100+E100+F100</f>
        <v>2819494.4933333336</v>
      </c>
      <c r="H100" s="32"/>
    </row>
    <row r="101" spans="1:8" s="53" customFormat="1" x14ac:dyDescent="0.25">
      <c r="B101" s="54" t="s">
        <v>188</v>
      </c>
      <c r="C101" s="57">
        <v>22328</v>
      </c>
      <c r="D101" s="57">
        <v>29266</v>
      </c>
      <c r="E101" s="57">
        <v>21891</v>
      </c>
      <c r="F101" s="57">
        <v>47248</v>
      </c>
      <c r="G101" s="58">
        <f>SUM(C101:F101)</f>
        <v>120733</v>
      </c>
    </row>
    <row r="102" spans="1:8" s="62" customFormat="1" ht="12.75" x14ac:dyDescent="0.2">
      <c r="A102" s="59"/>
      <c r="B102" s="54" t="s">
        <v>189</v>
      </c>
      <c r="C102" s="60">
        <f>C9+C20+C33+C37+C38+C44+C51+C56+C58+C64+C68+C71+C73+C75+C76+C78+C101+C30</f>
        <v>801715.91000000015</v>
      </c>
      <c r="D102" s="60">
        <f>D9+D20+D33+D37+D38+D44+D51+D56+D58+D64+D68+D71+D73+D75+D76+D78+D101+D30</f>
        <v>863878.70000000019</v>
      </c>
      <c r="E102" s="60">
        <f>E9+E20+E33+E37+E38+E44+E51+E56+E58+E64+E68+E71+E73+E75+E76+E78+E101+E30</f>
        <v>758418.69333333324</v>
      </c>
      <c r="F102" s="60">
        <f>F9+F20+F33+F37+F38+F44+F51+F56+F58+F64+F68+F71+F73+F75+F76+F78+F101+F30</f>
        <v>516214.18999999994</v>
      </c>
      <c r="G102" s="58">
        <f>G9+G20+G30+G33+G37+G38+G44+G51+G56+G58+G64+G68+G71+G73+G75+G76+G78+G101</f>
        <v>2940227.4933333341</v>
      </c>
      <c r="H102" s="61"/>
    </row>
    <row r="103" spans="1:8" s="62" customFormat="1" ht="12.75" x14ac:dyDescent="0.2">
      <c r="A103" s="59"/>
      <c r="B103" s="54" t="s">
        <v>190</v>
      </c>
      <c r="C103" s="60">
        <f>C12+C22+C80</f>
        <v>208332.86</v>
      </c>
      <c r="D103" s="60">
        <f>D12+D22+D80</f>
        <v>205495.99</v>
      </c>
      <c r="E103" s="60">
        <f>E12+E22+E80</f>
        <v>295045.52</v>
      </c>
      <c r="F103" s="60">
        <f>F12+F22+F80</f>
        <v>52366.55</v>
      </c>
      <c r="G103" s="58">
        <f>D103+C103+E103+F103</f>
        <v>761240.92</v>
      </c>
      <c r="H103" s="61"/>
    </row>
    <row r="104" spans="1:8" s="62" customFormat="1" ht="12.75" x14ac:dyDescent="0.2">
      <c r="A104" s="59"/>
      <c r="B104" s="63" t="s">
        <v>191</v>
      </c>
      <c r="C104" s="64">
        <f>C100+C101+C103</f>
        <v>1010048.7700000001</v>
      </c>
      <c r="D104" s="64">
        <f>D100+D101+D103</f>
        <v>1069374.6900000002</v>
      </c>
      <c r="E104" s="64">
        <f>E100+E101+E103</f>
        <v>1053464.2133333334</v>
      </c>
      <c r="F104" s="64">
        <f>F100+F101+F103</f>
        <v>568580.74</v>
      </c>
      <c r="G104" s="65">
        <f>G100+G101+G103</f>
        <v>3701468.4133333336</v>
      </c>
      <c r="H104" s="61"/>
    </row>
    <row r="105" spans="1:8" s="62" customFormat="1" ht="12.75" x14ac:dyDescent="0.2">
      <c r="B105" s="66" t="s">
        <v>192</v>
      </c>
      <c r="C105" s="67">
        <f>C106+C107</f>
        <v>254</v>
      </c>
      <c r="D105" s="67">
        <f>D106+D107</f>
        <v>302</v>
      </c>
      <c r="E105" s="67">
        <f>E106+E107</f>
        <v>216</v>
      </c>
      <c r="F105" s="67">
        <f>F106+F107</f>
        <v>113</v>
      </c>
      <c r="G105" s="68">
        <f>D105+C105+E105+F105</f>
        <v>885</v>
      </c>
    </row>
    <row r="106" spans="1:8" s="62" customFormat="1" ht="12.75" x14ac:dyDescent="0.2">
      <c r="B106" s="69" t="s">
        <v>193</v>
      </c>
      <c r="C106" s="70">
        <f>'[1]Skolēnu skaits 01.09.2023'!D70</f>
        <v>131</v>
      </c>
      <c r="D106" s="70">
        <f>'[1]Skolēnu skaits 01.09.2023'!D66</f>
        <v>175</v>
      </c>
      <c r="E106" s="70">
        <f>'[1]Skolēnu skaits 01.09.2023'!D62</f>
        <v>134</v>
      </c>
      <c r="F106" s="70">
        <f>'[1]Skolēnu skaits 01.09.2023'!D73</f>
        <v>86</v>
      </c>
      <c r="G106" s="71">
        <f>D106+C106+E106+F106</f>
        <v>526</v>
      </c>
    </row>
    <row r="107" spans="1:8" s="62" customFormat="1" ht="12.75" x14ac:dyDescent="0.2">
      <c r="B107" s="69" t="s">
        <v>194</v>
      </c>
      <c r="C107" s="70">
        <f>'[1]Skolēnu skaits 01.09.2023'!E70</f>
        <v>123</v>
      </c>
      <c r="D107" s="70">
        <f>'[1]Skolēnu skaits 01.09.2023'!E66</f>
        <v>127</v>
      </c>
      <c r="E107" s="70">
        <f>'[1]Skolēnu skaits 01.09.2023'!E62</f>
        <v>82</v>
      </c>
      <c r="F107" s="70">
        <f>'[1]Skolēnu skaits 01.09.2023'!E73</f>
        <v>27</v>
      </c>
      <c r="G107" s="71">
        <f>D107+C107+E107+F107</f>
        <v>359</v>
      </c>
    </row>
    <row r="108" spans="1:8" x14ac:dyDescent="0.25">
      <c r="B108" s="72" t="s">
        <v>195</v>
      </c>
      <c r="C108" s="73">
        <f>C104/(12*C105)</f>
        <v>331.38083005249348</v>
      </c>
      <c r="D108" s="73">
        <f>D104/(12*D105)</f>
        <v>295.08131622516561</v>
      </c>
      <c r="E108" s="73">
        <f>E104/(12*E105)</f>
        <v>406.4290946502058</v>
      </c>
      <c r="F108" s="73">
        <f>F104/(12*F105)</f>
        <v>419.3073303834808</v>
      </c>
      <c r="G108" s="74">
        <f>G104/(12*G105)</f>
        <v>348.53751537978661</v>
      </c>
      <c r="H108">
        <v>295.63</v>
      </c>
    </row>
    <row r="109" spans="1:8" x14ac:dyDescent="0.25">
      <c r="B109" s="75" t="s">
        <v>196</v>
      </c>
      <c r="C109" s="76">
        <f>(C104*(C107/C105)-C103)/(12*C107)</f>
        <v>190.23390593325229</v>
      </c>
      <c r="D109" s="76">
        <f>(D104*(D107/D105)-D103)/(12*D107)</f>
        <v>160.24142777372205</v>
      </c>
      <c r="E109" s="76">
        <f>(E104*(E107/E105)-E103)/(12*E107)</f>
        <v>106.58608652012445</v>
      </c>
      <c r="F109" s="76">
        <f>(F104*(F107/F105)-F103)/(12*F107)</f>
        <v>257.68217606249317</v>
      </c>
      <c r="G109" s="77">
        <f>(G104*(G107/G105)-G103)/(12*G107)</f>
        <v>171.83349495267422</v>
      </c>
      <c r="H109">
        <v>164.22</v>
      </c>
    </row>
    <row r="111" spans="1:8" x14ac:dyDescent="0.25">
      <c r="A111" s="79" t="s">
        <v>197</v>
      </c>
      <c r="C111" s="32"/>
      <c r="D111" s="32"/>
      <c r="E111" s="32"/>
      <c r="F111" s="32"/>
    </row>
    <row r="112" spans="1:8" s="81" customFormat="1" ht="12.75" x14ac:dyDescent="0.2">
      <c r="A112" s="80" t="s">
        <v>198</v>
      </c>
    </row>
    <row r="114" spans="2:3" x14ac:dyDescent="0.25">
      <c r="B114" s="82" t="s">
        <v>199</v>
      </c>
      <c r="C114" s="83">
        <f>C115/5</f>
        <v>217.12928564971747</v>
      </c>
    </row>
    <row r="115" spans="2:3" x14ac:dyDescent="0.25">
      <c r="B115" s="84" t="s">
        <v>200</v>
      </c>
      <c r="C115" s="85">
        <f>SUM(C116:C118)</f>
        <v>1085.6464282485874</v>
      </c>
    </row>
    <row r="116" spans="2:3" x14ac:dyDescent="0.25">
      <c r="B116" s="86" t="s">
        <v>201</v>
      </c>
      <c r="C116" s="87">
        <f>706*1.2359</f>
        <v>872.54539999999997</v>
      </c>
    </row>
    <row r="117" spans="2:3" x14ac:dyDescent="0.25">
      <c r="B117" s="86" t="s">
        <v>202</v>
      </c>
      <c r="C117" s="87">
        <f>G38/G105</f>
        <v>192.94543502824862</v>
      </c>
    </row>
    <row r="118" spans="2:3" x14ac:dyDescent="0.25">
      <c r="B118" s="86" t="s">
        <v>203</v>
      </c>
      <c r="C118" s="87">
        <f>G78/G105</f>
        <v>20.155593220338982</v>
      </c>
    </row>
  </sheetData>
  <mergeCells count="2">
    <mergeCell ref="A1:G1"/>
    <mergeCell ref="A2:B2"/>
  </mergeCells>
  <hyperlinks>
    <hyperlink ref="A112" r:id="rId1" xr:uid="{BCA27FC0-FA17-46A5-BA4F-A97AC51AA8D6}"/>
  </hyperlinks>
  <pageMargins left="0.7" right="0.7" top="0.75" bottom="0.75" header="0.3" footer="0.3"/>
  <pageSetup paperSize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42B87-A1EB-4010-B219-D69F4C4D7E39}">
  <dimension ref="A1:K122"/>
  <sheetViews>
    <sheetView tabSelected="1" workbookViewId="0">
      <selection activeCell="M64" sqref="M64"/>
    </sheetView>
  </sheetViews>
  <sheetFormatPr defaultRowHeight="15" x14ac:dyDescent="0.25"/>
  <cols>
    <col min="1" max="1" width="8.7109375" customWidth="1"/>
    <col min="2" max="2" width="90.28515625" bestFit="1" customWidth="1"/>
    <col min="3" max="3" width="11.140625" hidden="1" customWidth="1"/>
    <col min="4" max="4" width="10" hidden="1" customWidth="1"/>
    <col min="5" max="5" width="10.140625" hidden="1" customWidth="1"/>
    <col min="6" max="6" width="12.140625" hidden="1" customWidth="1"/>
    <col min="7" max="7" width="13.42578125" style="78" customWidth="1"/>
    <col min="8" max="8" width="0" hidden="1" customWidth="1"/>
    <col min="257" max="257" width="8.7109375" customWidth="1"/>
    <col min="258" max="258" width="90.28515625" bestFit="1" customWidth="1"/>
    <col min="259" max="259" width="11.140625" bestFit="1" customWidth="1"/>
    <col min="260" max="260" width="10" bestFit="1" customWidth="1"/>
    <col min="261" max="261" width="10.140625" customWidth="1"/>
    <col min="262" max="262" width="12.140625" customWidth="1"/>
    <col min="263" max="263" width="13.42578125" customWidth="1"/>
    <col min="264" max="264" width="0" hidden="1" customWidth="1"/>
    <col min="513" max="513" width="8.7109375" customWidth="1"/>
    <col min="514" max="514" width="90.28515625" bestFit="1" customWidth="1"/>
    <col min="515" max="515" width="11.140625" bestFit="1" customWidth="1"/>
    <col min="516" max="516" width="10" bestFit="1" customWidth="1"/>
    <col min="517" max="517" width="10.140625" customWidth="1"/>
    <col min="518" max="518" width="12.140625" customWidth="1"/>
    <col min="519" max="519" width="13.42578125" customWidth="1"/>
    <col min="520" max="520" width="0" hidden="1" customWidth="1"/>
    <col min="769" max="769" width="8.7109375" customWidth="1"/>
    <col min="770" max="770" width="90.28515625" bestFit="1" customWidth="1"/>
    <col min="771" max="771" width="11.140625" bestFit="1" customWidth="1"/>
    <col min="772" max="772" width="10" bestFit="1" customWidth="1"/>
    <col min="773" max="773" width="10.140625" customWidth="1"/>
    <col min="774" max="774" width="12.140625" customWidth="1"/>
    <col min="775" max="775" width="13.42578125" customWidth="1"/>
    <col min="776" max="776" width="0" hidden="1" customWidth="1"/>
    <col min="1025" max="1025" width="8.7109375" customWidth="1"/>
    <col min="1026" max="1026" width="90.28515625" bestFit="1" customWidth="1"/>
    <col min="1027" max="1027" width="11.140625" bestFit="1" customWidth="1"/>
    <col min="1028" max="1028" width="10" bestFit="1" customWidth="1"/>
    <col min="1029" max="1029" width="10.140625" customWidth="1"/>
    <col min="1030" max="1030" width="12.140625" customWidth="1"/>
    <col min="1031" max="1031" width="13.42578125" customWidth="1"/>
    <col min="1032" max="1032" width="0" hidden="1" customWidth="1"/>
    <col min="1281" max="1281" width="8.7109375" customWidth="1"/>
    <col min="1282" max="1282" width="90.28515625" bestFit="1" customWidth="1"/>
    <col min="1283" max="1283" width="11.140625" bestFit="1" customWidth="1"/>
    <col min="1284" max="1284" width="10" bestFit="1" customWidth="1"/>
    <col min="1285" max="1285" width="10.140625" customWidth="1"/>
    <col min="1286" max="1286" width="12.140625" customWidth="1"/>
    <col min="1287" max="1287" width="13.42578125" customWidth="1"/>
    <col min="1288" max="1288" width="0" hidden="1" customWidth="1"/>
    <col min="1537" max="1537" width="8.7109375" customWidth="1"/>
    <col min="1538" max="1538" width="90.28515625" bestFit="1" customWidth="1"/>
    <col min="1539" max="1539" width="11.140625" bestFit="1" customWidth="1"/>
    <col min="1540" max="1540" width="10" bestFit="1" customWidth="1"/>
    <col min="1541" max="1541" width="10.140625" customWidth="1"/>
    <col min="1542" max="1542" width="12.140625" customWidth="1"/>
    <col min="1543" max="1543" width="13.42578125" customWidth="1"/>
    <col min="1544" max="1544" width="0" hidden="1" customWidth="1"/>
    <col min="1793" max="1793" width="8.7109375" customWidth="1"/>
    <col min="1794" max="1794" width="90.28515625" bestFit="1" customWidth="1"/>
    <col min="1795" max="1795" width="11.140625" bestFit="1" customWidth="1"/>
    <col min="1796" max="1796" width="10" bestFit="1" customWidth="1"/>
    <col min="1797" max="1797" width="10.140625" customWidth="1"/>
    <col min="1798" max="1798" width="12.140625" customWidth="1"/>
    <col min="1799" max="1799" width="13.42578125" customWidth="1"/>
    <col min="1800" max="1800" width="0" hidden="1" customWidth="1"/>
    <col min="2049" max="2049" width="8.7109375" customWidth="1"/>
    <col min="2050" max="2050" width="90.28515625" bestFit="1" customWidth="1"/>
    <col min="2051" max="2051" width="11.140625" bestFit="1" customWidth="1"/>
    <col min="2052" max="2052" width="10" bestFit="1" customWidth="1"/>
    <col min="2053" max="2053" width="10.140625" customWidth="1"/>
    <col min="2054" max="2054" width="12.140625" customWidth="1"/>
    <col min="2055" max="2055" width="13.42578125" customWidth="1"/>
    <col min="2056" max="2056" width="0" hidden="1" customWidth="1"/>
    <col min="2305" max="2305" width="8.7109375" customWidth="1"/>
    <col min="2306" max="2306" width="90.28515625" bestFit="1" customWidth="1"/>
    <col min="2307" max="2307" width="11.140625" bestFit="1" customWidth="1"/>
    <col min="2308" max="2308" width="10" bestFit="1" customWidth="1"/>
    <col min="2309" max="2309" width="10.140625" customWidth="1"/>
    <col min="2310" max="2310" width="12.140625" customWidth="1"/>
    <col min="2311" max="2311" width="13.42578125" customWidth="1"/>
    <col min="2312" max="2312" width="0" hidden="1" customWidth="1"/>
    <col min="2561" max="2561" width="8.7109375" customWidth="1"/>
    <col min="2562" max="2562" width="90.28515625" bestFit="1" customWidth="1"/>
    <col min="2563" max="2563" width="11.140625" bestFit="1" customWidth="1"/>
    <col min="2564" max="2564" width="10" bestFit="1" customWidth="1"/>
    <col min="2565" max="2565" width="10.140625" customWidth="1"/>
    <col min="2566" max="2566" width="12.140625" customWidth="1"/>
    <col min="2567" max="2567" width="13.42578125" customWidth="1"/>
    <col min="2568" max="2568" width="0" hidden="1" customWidth="1"/>
    <col min="2817" max="2817" width="8.7109375" customWidth="1"/>
    <col min="2818" max="2818" width="90.28515625" bestFit="1" customWidth="1"/>
    <col min="2819" max="2819" width="11.140625" bestFit="1" customWidth="1"/>
    <col min="2820" max="2820" width="10" bestFit="1" customWidth="1"/>
    <col min="2821" max="2821" width="10.140625" customWidth="1"/>
    <col min="2822" max="2822" width="12.140625" customWidth="1"/>
    <col min="2823" max="2823" width="13.42578125" customWidth="1"/>
    <col min="2824" max="2824" width="0" hidden="1" customWidth="1"/>
    <col min="3073" max="3073" width="8.7109375" customWidth="1"/>
    <col min="3074" max="3074" width="90.28515625" bestFit="1" customWidth="1"/>
    <col min="3075" max="3075" width="11.140625" bestFit="1" customWidth="1"/>
    <col min="3076" max="3076" width="10" bestFit="1" customWidth="1"/>
    <col min="3077" max="3077" width="10.140625" customWidth="1"/>
    <col min="3078" max="3078" width="12.140625" customWidth="1"/>
    <col min="3079" max="3079" width="13.42578125" customWidth="1"/>
    <col min="3080" max="3080" width="0" hidden="1" customWidth="1"/>
    <col min="3329" max="3329" width="8.7109375" customWidth="1"/>
    <col min="3330" max="3330" width="90.28515625" bestFit="1" customWidth="1"/>
    <col min="3331" max="3331" width="11.140625" bestFit="1" customWidth="1"/>
    <col min="3332" max="3332" width="10" bestFit="1" customWidth="1"/>
    <col min="3333" max="3333" width="10.140625" customWidth="1"/>
    <col min="3334" max="3334" width="12.140625" customWidth="1"/>
    <col min="3335" max="3335" width="13.42578125" customWidth="1"/>
    <col min="3336" max="3336" width="0" hidden="1" customWidth="1"/>
    <col min="3585" max="3585" width="8.7109375" customWidth="1"/>
    <col min="3586" max="3586" width="90.28515625" bestFit="1" customWidth="1"/>
    <col min="3587" max="3587" width="11.140625" bestFit="1" customWidth="1"/>
    <col min="3588" max="3588" width="10" bestFit="1" customWidth="1"/>
    <col min="3589" max="3589" width="10.140625" customWidth="1"/>
    <col min="3590" max="3590" width="12.140625" customWidth="1"/>
    <col min="3591" max="3591" width="13.42578125" customWidth="1"/>
    <col min="3592" max="3592" width="0" hidden="1" customWidth="1"/>
    <col min="3841" max="3841" width="8.7109375" customWidth="1"/>
    <col min="3842" max="3842" width="90.28515625" bestFit="1" customWidth="1"/>
    <col min="3843" max="3843" width="11.140625" bestFit="1" customWidth="1"/>
    <col min="3844" max="3844" width="10" bestFit="1" customWidth="1"/>
    <col min="3845" max="3845" width="10.140625" customWidth="1"/>
    <col min="3846" max="3846" width="12.140625" customWidth="1"/>
    <col min="3847" max="3847" width="13.42578125" customWidth="1"/>
    <col min="3848" max="3848" width="0" hidden="1" customWidth="1"/>
    <col min="4097" max="4097" width="8.7109375" customWidth="1"/>
    <col min="4098" max="4098" width="90.28515625" bestFit="1" customWidth="1"/>
    <col min="4099" max="4099" width="11.140625" bestFit="1" customWidth="1"/>
    <col min="4100" max="4100" width="10" bestFit="1" customWidth="1"/>
    <col min="4101" max="4101" width="10.140625" customWidth="1"/>
    <col min="4102" max="4102" width="12.140625" customWidth="1"/>
    <col min="4103" max="4103" width="13.42578125" customWidth="1"/>
    <col min="4104" max="4104" width="0" hidden="1" customWidth="1"/>
    <col min="4353" max="4353" width="8.7109375" customWidth="1"/>
    <col min="4354" max="4354" width="90.28515625" bestFit="1" customWidth="1"/>
    <col min="4355" max="4355" width="11.140625" bestFit="1" customWidth="1"/>
    <col min="4356" max="4356" width="10" bestFit="1" customWidth="1"/>
    <col min="4357" max="4357" width="10.140625" customWidth="1"/>
    <col min="4358" max="4358" width="12.140625" customWidth="1"/>
    <col min="4359" max="4359" width="13.42578125" customWidth="1"/>
    <col min="4360" max="4360" width="0" hidden="1" customWidth="1"/>
    <col min="4609" max="4609" width="8.7109375" customWidth="1"/>
    <col min="4610" max="4610" width="90.28515625" bestFit="1" customWidth="1"/>
    <col min="4611" max="4611" width="11.140625" bestFit="1" customWidth="1"/>
    <col min="4612" max="4612" width="10" bestFit="1" customWidth="1"/>
    <col min="4613" max="4613" width="10.140625" customWidth="1"/>
    <col min="4614" max="4614" width="12.140625" customWidth="1"/>
    <col min="4615" max="4615" width="13.42578125" customWidth="1"/>
    <col min="4616" max="4616" width="0" hidden="1" customWidth="1"/>
    <col min="4865" max="4865" width="8.7109375" customWidth="1"/>
    <col min="4866" max="4866" width="90.28515625" bestFit="1" customWidth="1"/>
    <col min="4867" max="4867" width="11.140625" bestFit="1" customWidth="1"/>
    <col min="4868" max="4868" width="10" bestFit="1" customWidth="1"/>
    <col min="4869" max="4869" width="10.140625" customWidth="1"/>
    <col min="4870" max="4870" width="12.140625" customWidth="1"/>
    <col min="4871" max="4871" width="13.42578125" customWidth="1"/>
    <col min="4872" max="4872" width="0" hidden="1" customWidth="1"/>
    <col min="5121" max="5121" width="8.7109375" customWidth="1"/>
    <col min="5122" max="5122" width="90.28515625" bestFit="1" customWidth="1"/>
    <col min="5123" max="5123" width="11.140625" bestFit="1" customWidth="1"/>
    <col min="5124" max="5124" width="10" bestFit="1" customWidth="1"/>
    <col min="5125" max="5125" width="10.140625" customWidth="1"/>
    <col min="5126" max="5126" width="12.140625" customWidth="1"/>
    <col min="5127" max="5127" width="13.42578125" customWidth="1"/>
    <col min="5128" max="5128" width="0" hidden="1" customWidth="1"/>
    <col min="5377" max="5377" width="8.7109375" customWidth="1"/>
    <col min="5378" max="5378" width="90.28515625" bestFit="1" customWidth="1"/>
    <col min="5379" max="5379" width="11.140625" bestFit="1" customWidth="1"/>
    <col min="5380" max="5380" width="10" bestFit="1" customWidth="1"/>
    <col min="5381" max="5381" width="10.140625" customWidth="1"/>
    <col min="5382" max="5382" width="12.140625" customWidth="1"/>
    <col min="5383" max="5383" width="13.42578125" customWidth="1"/>
    <col min="5384" max="5384" width="0" hidden="1" customWidth="1"/>
    <col min="5633" max="5633" width="8.7109375" customWidth="1"/>
    <col min="5634" max="5634" width="90.28515625" bestFit="1" customWidth="1"/>
    <col min="5635" max="5635" width="11.140625" bestFit="1" customWidth="1"/>
    <col min="5636" max="5636" width="10" bestFit="1" customWidth="1"/>
    <col min="5637" max="5637" width="10.140625" customWidth="1"/>
    <col min="5638" max="5638" width="12.140625" customWidth="1"/>
    <col min="5639" max="5639" width="13.42578125" customWidth="1"/>
    <col min="5640" max="5640" width="0" hidden="1" customWidth="1"/>
    <col min="5889" max="5889" width="8.7109375" customWidth="1"/>
    <col min="5890" max="5890" width="90.28515625" bestFit="1" customWidth="1"/>
    <col min="5891" max="5891" width="11.140625" bestFit="1" customWidth="1"/>
    <col min="5892" max="5892" width="10" bestFit="1" customWidth="1"/>
    <col min="5893" max="5893" width="10.140625" customWidth="1"/>
    <col min="5894" max="5894" width="12.140625" customWidth="1"/>
    <col min="5895" max="5895" width="13.42578125" customWidth="1"/>
    <col min="5896" max="5896" width="0" hidden="1" customWidth="1"/>
    <col min="6145" max="6145" width="8.7109375" customWidth="1"/>
    <col min="6146" max="6146" width="90.28515625" bestFit="1" customWidth="1"/>
    <col min="6147" max="6147" width="11.140625" bestFit="1" customWidth="1"/>
    <col min="6148" max="6148" width="10" bestFit="1" customWidth="1"/>
    <col min="6149" max="6149" width="10.140625" customWidth="1"/>
    <col min="6150" max="6150" width="12.140625" customWidth="1"/>
    <col min="6151" max="6151" width="13.42578125" customWidth="1"/>
    <col min="6152" max="6152" width="0" hidden="1" customWidth="1"/>
    <col min="6401" max="6401" width="8.7109375" customWidth="1"/>
    <col min="6402" max="6402" width="90.28515625" bestFit="1" customWidth="1"/>
    <col min="6403" max="6403" width="11.140625" bestFit="1" customWidth="1"/>
    <col min="6404" max="6404" width="10" bestFit="1" customWidth="1"/>
    <col min="6405" max="6405" width="10.140625" customWidth="1"/>
    <col min="6406" max="6406" width="12.140625" customWidth="1"/>
    <col min="6407" max="6407" width="13.42578125" customWidth="1"/>
    <col min="6408" max="6408" width="0" hidden="1" customWidth="1"/>
    <col min="6657" max="6657" width="8.7109375" customWidth="1"/>
    <col min="6658" max="6658" width="90.28515625" bestFit="1" customWidth="1"/>
    <col min="6659" max="6659" width="11.140625" bestFit="1" customWidth="1"/>
    <col min="6660" max="6660" width="10" bestFit="1" customWidth="1"/>
    <col min="6661" max="6661" width="10.140625" customWidth="1"/>
    <col min="6662" max="6662" width="12.140625" customWidth="1"/>
    <col min="6663" max="6663" width="13.42578125" customWidth="1"/>
    <col min="6664" max="6664" width="0" hidden="1" customWidth="1"/>
    <col min="6913" max="6913" width="8.7109375" customWidth="1"/>
    <col min="6914" max="6914" width="90.28515625" bestFit="1" customWidth="1"/>
    <col min="6915" max="6915" width="11.140625" bestFit="1" customWidth="1"/>
    <col min="6916" max="6916" width="10" bestFit="1" customWidth="1"/>
    <col min="6917" max="6917" width="10.140625" customWidth="1"/>
    <col min="6918" max="6918" width="12.140625" customWidth="1"/>
    <col min="6919" max="6919" width="13.42578125" customWidth="1"/>
    <col min="6920" max="6920" width="0" hidden="1" customWidth="1"/>
    <col min="7169" max="7169" width="8.7109375" customWidth="1"/>
    <col min="7170" max="7170" width="90.28515625" bestFit="1" customWidth="1"/>
    <col min="7171" max="7171" width="11.140625" bestFit="1" customWidth="1"/>
    <col min="7172" max="7172" width="10" bestFit="1" customWidth="1"/>
    <col min="7173" max="7173" width="10.140625" customWidth="1"/>
    <col min="7174" max="7174" width="12.140625" customWidth="1"/>
    <col min="7175" max="7175" width="13.42578125" customWidth="1"/>
    <col min="7176" max="7176" width="0" hidden="1" customWidth="1"/>
    <col min="7425" max="7425" width="8.7109375" customWidth="1"/>
    <col min="7426" max="7426" width="90.28515625" bestFit="1" customWidth="1"/>
    <col min="7427" max="7427" width="11.140625" bestFit="1" customWidth="1"/>
    <col min="7428" max="7428" width="10" bestFit="1" customWidth="1"/>
    <col min="7429" max="7429" width="10.140625" customWidth="1"/>
    <col min="7430" max="7430" width="12.140625" customWidth="1"/>
    <col min="7431" max="7431" width="13.42578125" customWidth="1"/>
    <col min="7432" max="7432" width="0" hidden="1" customWidth="1"/>
    <col min="7681" max="7681" width="8.7109375" customWidth="1"/>
    <col min="7682" max="7682" width="90.28515625" bestFit="1" customWidth="1"/>
    <col min="7683" max="7683" width="11.140625" bestFit="1" customWidth="1"/>
    <col min="7684" max="7684" width="10" bestFit="1" customWidth="1"/>
    <col min="7685" max="7685" width="10.140625" customWidth="1"/>
    <col min="7686" max="7686" width="12.140625" customWidth="1"/>
    <col min="7687" max="7687" width="13.42578125" customWidth="1"/>
    <col min="7688" max="7688" width="0" hidden="1" customWidth="1"/>
    <col min="7937" max="7937" width="8.7109375" customWidth="1"/>
    <col min="7938" max="7938" width="90.28515625" bestFit="1" customWidth="1"/>
    <col min="7939" max="7939" width="11.140625" bestFit="1" customWidth="1"/>
    <col min="7940" max="7940" width="10" bestFit="1" customWidth="1"/>
    <col min="7941" max="7941" width="10.140625" customWidth="1"/>
    <col min="7942" max="7942" width="12.140625" customWidth="1"/>
    <col min="7943" max="7943" width="13.42578125" customWidth="1"/>
    <col min="7944" max="7944" width="0" hidden="1" customWidth="1"/>
    <col min="8193" max="8193" width="8.7109375" customWidth="1"/>
    <col min="8194" max="8194" width="90.28515625" bestFit="1" customWidth="1"/>
    <col min="8195" max="8195" width="11.140625" bestFit="1" customWidth="1"/>
    <col min="8196" max="8196" width="10" bestFit="1" customWidth="1"/>
    <col min="8197" max="8197" width="10.140625" customWidth="1"/>
    <col min="8198" max="8198" width="12.140625" customWidth="1"/>
    <col min="8199" max="8199" width="13.42578125" customWidth="1"/>
    <col min="8200" max="8200" width="0" hidden="1" customWidth="1"/>
    <col min="8449" max="8449" width="8.7109375" customWidth="1"/>
    <col min="8450" max="8450" width="90.28515625" bestFit="1" customWidth="1"/>
    <col min="8451" max="8451" width="11.140625" bestFit="1" customWidth="1"/>
    <col min="8452" max="8452" width="10" bestFit="1" customWidth="1"/>
    <col min="8453" max="8453" width="10.140625" customWidth="1"/>
    <col min="8454" max="8454" width="12.140625" customWidth="1"/>
    <col min="8455" max="8455" width="13.42578125" customWidth="1"/>
    <col min="8456" max="8456" width="0" hidden="1" customWidth="1"/>
    <col min="8705" max="8705" width="8.7109375" customWidth="1"/>
    <col min="8706" max="8706" width="90.28515625" bestFit="1" customWidth="1"/>
    <col min="8707" max="8707" width="11.140625" bestFit="1" customWidth="1"/>
    <col min="8708" max="8708" width="10" bestFit="1" customWidth="1"/>
    <col min="8709" max="8709" width="10.140625" customWidth="1"/>
    <col min="8710" max="8710" width="12.140625" customWidth="1"/>
    <col min="8711" max="8711" width="13.42578125" customWidth="1"/>
    <col min="8712" max="8712" width="0" hidden="1" customWidth="1"/>
    <col min="8961" max="8961" width="8.7109375" customWidth="1"/>
    <col min="8962" max="8962" width="90.28515625" bestFit="1" customWidth="1"/>
    <col min="8963" max="8963" width="11.140625" bestFit="1" customWidth="1"/>
    <col min="8964" max="8964" width="10" bestFit="1" customWidth="1"/>
    <col min="8965" max="8965" width="10.140625" customWidth="1"/>
    <col min="8966" max="8966" width="12.140625" customWidth="1"/>
    <col min="8967" max="8967" width="13.42578125" customWidth="1"/>
    <col min="8968" max="8968" width="0" hidden="1" customWidth="1"/>
    <col min="9217" max="9217" width="8.7109375" customWidth="1"/>
    <col min="9218" max="9218" width="90.28515625" bestFit="1" customWidth="1"/>
    <col min="9219" max="9219" width="11.140625" bestFit="1" customWidth="1"/>
    <col min="9220" max="9220" width="10" bestFit="1" customWidth="1"/>
    <col min="9221" max="9221" width="10.140625" customWidth="1"/>
    <col min="9222" max="9222" width="12.140625" customWidth="1"/>
    <col min="9223" max="9223" width="13.42578125" customWidth="1"/>
    <col min="9224" max="9224" width="0" hidden="1" customWidth="1"/>
    <col min="9473" max="9473" width="8.7109375" customWidth="1"/>
    <col min="9474" max="9474" width="90.28515625" bestFit="1" customWidth="1"/>
    <col min="9475" max="9475" width="11.140625" bestFit="1" customWidth="1"/>
    <col min="9476" max="9476" width="10" bestFit="1" customWidth="1"/>
    <col min="9477" max="9477" width="10.140625" customWidth="1"/>
    <col min="9478" max="9478" width="12.140625" customWidth="1"/>
    <col min="9479" max="9479" width="13.42578125" customWidth="1"/>
    <col min="9480" max="9480" width="0" hidden="1" customWidth="1"/>
    <col min="9729" max="9729" width="8.7109375" customWidth="1"/>
    <col min="9730" max="9730" width="90.28515625" bestFit="1" customWidth="1"/>
    <col min="9731" max="9731" width="11.140625" bestFit="1" customWidth="1"/>
    <col min="9732" max="9732" width="10" bestFit="1" customWidth="1"/>
    <col min="9733" max="9733" width="10.140625" customWidth="1"/>
    <col min="9734" max="9734" width="12.140625" customWidth="1"/>
    <col min="9735" max="9735" width="13.42578125" customWidth="1"/>
    <col min="9736" max="9736" width="0" hidden="1" customWidth="1"/>
    <col min="9985" max="9985" width="8.7109375" customWidth="1"/>
    <col min="9986" max="9986" width="90.28515625" bestFit="1" customWidth="1"/>
    <col min="9987" max="9987" width="11.140625" bestFit="1" customWidth="1"/>
    <col min="9988" max="9988" width="10" bestFit="1" customWidth="1"/>
    <col min="9989" max="9989" width="10.140625" customWidth="1"/>
    <col min="9990" max="9990" width="12.140625" customWidth="1"/>
    <col min="9991" max="9991" width="13.42578125" customWidth="1"/>
    <col min="9992" max="9992" width="0" hidden="1" customWidth="1"/>
    <col min="10241" max="10241" width="8.7109375" customWidth="1"/>
    <col min="10242" max="10242" width="90.28515625" bestFit="1" customWidth="1"/>
    <col min="10243" max="10243" width="11.140625" bestFit="1" customWidth="1"/>
    <col min="10244" max="10244" width="10" bestFit="1" customWidth="1"/>
    <col min="10245" max="10245" width="10.140625" customWidth="1"/>
    <col min="10246" max="10246" width="12.140625" customWidth="1"/>
    <col min="10247" max="10247" width="13.42578125" customWidth="1"/>
    <col min="10248" max="10248" width="0" hidden="1" customWidth="1"/>
    <col min="10497" max="10497" width="8.7109375" customWidth="1"/>
    <col min="10498" max="10498" width="90.28515625" bestFit="1" customWidth="1"/>
    <col min="10499" max="10499" width="11.140625" bestFit="1" customWidth="1"/>
    <col min="10500" max="10500" width="10" bestFit="1" customWidth="1"/>
    <col min="10501" max="10501" width="10.140625" customWidth="1"/>
    <col min="10502" max="10502" width="12.140625" customWidth="1"/>
    <col min="10503" max="10503" width="13.42578125" customWidth="1"/>
    <col min="10504" max="10504" width="0" hidden="1" customWidth="1"/>
    <col min="10753" max="10753" width="8.7109375" customWidth="1"/>
    <col min="10754" max="10754" width="90.28515625" bestFit="1" customWidth="1"/>
    <col min="10755" max="10755" width="11.140625" bestFit="1" customWidth="1"/>
    <col min="10756" max="10756" width="10" bestFit="1" customWidth="1"/>
    <col min="10757" max="10757" width="10.140625" customWidth="1"/>
    <col min="10758" max="10758" width="12.140625" customWidth="1"/>
    <col min="10759" max="10759" width="13.42578125" customWidth="1"/>
    <col min="10760" max="10760" width="0" hidden="1" customWidth="1"/>
    <col min="11009" max="11009" width="8.7109375" customWidth="1"/>
    <col min="11010" max="11010" width="90.28515625" bestFit="1" customWidth="1"/>
    <col min="11011" max="11011" width="11.140625" bestFit="1" customWidth="1"/>
    <col min="11012" max="11012" width="10" bestFit="1" customWidth="1"/>
    <col min="11013" max="11013" width="10.140625" customWidth="1"/>
    <col min="11014" max="11014" width="12.140625" customWidth="1"/>
    <col min="11015" max="11015" width="13.42578125" customWidth="1"/>
    <col min="11016" max="11016" width="0" hidden="1" customWidth="1"/>
    <col min="11265" max="11265" width="8.7109375" customWidth="1"/>
    <col min="11266" max="11266" width="90.28515625" bestFit="1" customWidth="1"/>
    <col min="11267" max="11267" width="11.140625" bestFit="1" customWidth="1"/>
    <col min="11268" max="11268" width="10" bestFit="1" customWidth="1"/>
    <col min="11269" max="11269" width="10.140625" customWidth="1"/>
    <col min="11270" max="11270" width="12.140625" customWidth="1"/>
    <col min="11271" max="11271" width="13.42578125" customWidth="1"/>
    <col min="11272" max="11272" width="0" hidden="1" customWidth="1"/>
    <col min="11521" max="11521" width="8.7109375" customWidth="1"/>
    <col min="11522" max="11522" width="90.28515625" bestFit="1" customWidth="1"/>
    <col min="11523" max="11523" width="11.140625" bestFit="1" customWidth="1"/>
    <col min="11524" max="11524" width="10" bestFit="1" customWidth="1"/>
    <col min="11525" max="11525" width="10.140625" customWidth="1"/>
    <col min="11526" max="11526" width="12.140625" customWidth="1"/>
    <col min="11527" max="11527" width="13.42578125" customWidth="1"/>
    <col min="11528" max="11528" width="0" hidden="1" customWidth="1"/>
    <col min="11777" max="11777" width="8.7109375" customWidth="1"/>
    <col min="11778" max="11778" width="90.28515625" bestFit="1" customWidth="1"/>
    <col min="11779" max="11779" width="11.140625" bestFit="1" customWidth="1"/>
    <col min="11780" max="11780" width="10" bestFit="1" customWidth="1"/>
    <col min="11781" max="11781" width="10.140625" customWidth="1"/>
    <col min="11782" max="11782" width="12.140625" customWidth="1"/>
    <col min="11783" max="11783" width="13.42578125" customWidth="1"/>
    <col min="11784" max="11784" width="0" hidden="1" customWidth="1"/>
    <col min="12033" max="12033" width="8.7109375" customWidth="1"/>
    <col min="12034" max="12034" width="90.28515625" bestFit="1" customWidth="1"/>
    <col min="12035" max="12035" width="11.140625" bestFit="1" customWidth="1"/>
    <col min="12036" max="12036" width="10" bestFit="1" customWidth="1"/>
    <col min="12037" max="12037" width="10.140625" customWidth="1"/>
    <col min="12038" max="12038" width="12.140625" customWidth="1"/>
    <col min="12039" max="12039" width="13.42578125" customWidth="1"/>
    <col min="12040" max="12040" width="0" hidden="1" customWidth="1"/>
    <col min="12289" max="12289" width="8.7109375" customWidth="1"/>
    <col min="12290" max="12290" width="90.28515625" bestFit="1" customWidth="1"/>
    <col min="12291" max="12291" width="11.140625" bestFit="1" customWidth="1"/>
    <col min="12292" max="12292" width="10" bestFit="1" customWidth="1"/>
    <col min="12293" max="12293" width="10.140625" customWidth="1"/>
    <col min="12294" max="12294" width="12.140625" customWidth="1"/>
    <col min="12295" max="12295" width="13.42578125" customWidth="1"/>
    <col min="12296" max="12296" width="0" hidden="1" customWidth="1"/>
    <col min="12545" max="12545" width="8.7109375" customWidth="1"/>
    <col min="12546" max="12546" width="90.28515625" bestFit="1" customWidth="1"/>
    <col min="12547" max="12547" width="11.140625" bestFit="1" customWidth="1"/>
    <col min="12548" max="12548" width="10" bestFit="1" customWidth="1"/>
    <col min="12549" max="12549" width="10.140625" customWidth="1"/>
    <col min="12550" max="12550" width="12.140625" customWidth="1"/>
    <col min="12551" max="12551" width="13.42578125" customWidth="1"/>
    <col min="12552" max="12552" width="0" hidden="1" customWidth="1"/>
    <col min="12801" max="12801" width="8.7109375" customWidth="1"/>
    <col min="12802" max="12802" width="90.28515625" bestFit="1" customWidth="1"/>
    <col min="12803" max="12803" width="11.140625" bestFit="1" customWidth="1"/>
    <col min="12804" max="12804" width="10" bestFit="1" customWidth="1"/>
    <col min="12805" max="12805" width="10.140625" customWidth="1"/>
    <col min="12806" max="12806" width="12.140625" customWidth="1"/>
    <col min="12807" max="12807" width="13.42578125" customWidth="1"/>
    <col min="12808" max="12808" width="0" hidden="1" customWidth="1"/>
    <col min="13057" max="13057" width="8.7109375" customWidth="1"/>
    <col min="13058" max="13058" width="90.28515625" bestFit="1" customWidth="1"/>
    <col min="13059" max="13059" width="11.140625" bestFit="1" customWidth="1"/>
    <col min="13060" max="13060" width="10" bestFit="1" customWidth="1"/>
    <col min="13061" max="13061" width="10.140625" customWidth="1"/>
    <col min="13062" max="13062" width="12.140625" customWidth="1"/>
    <col min="13063" max="13063" width="13.42578125" customWidth="1"/>
    <col min="13064" max="13064" width="0" hidden="1" customWidth="1"/>
    <col min="13313" max="13313" width="8.7109375" customWidth="1"/>
    <col min="13314" max="13314" width="90.28515625" bestFit="1" customWidth="1"/>
    <col min="13315" max="13315" width="11.140625" bestFit="1" customWidth="1"/>
    <col min="13316" max="13316" width="10" bestFit="1" customWidth="1"/>
    <col min="13317" max="13317" width="10.140625" customWidth="1"/>
    <col min="13318" max="13318" width="12.140625" customWidth="1"/>
    <col min="13319" max="13319" width="13.42578125" customWidth="1"/>
    <col min="13320" max="13320" width="0" hidden="1" customWidth="1"/>
    <col min="13569" max="13569" width="8.7109375" customWidth="1"/>
    <col min="13570" max="13570" width="90.28515625" bestFit="1" customWidth="1"/>
    <col min="13571" max="13571" width="11.140625" bestFit="1" customWidth="1"/>
    <col min="13572" max="13572" width="10" bestFit="1" customWidth="1"/>
    <col min="13573" max="13573" width="10.140625" customWidth="1"/>
    <col min="13574" max="13574" width="12.140625" customWidth="1"/>
    <col min="13575" max="13575" width="13.42578125" customWidth="1"/>
    <col min="13576" max="13576" width="0" hidden="1" customWidth="1"/>
    <col min="13825" max="13825" width="8.7109375" customWidth="1"/>
    <col min="13826" max="13826" width="90.28515625" bestFit="1" customWidth="1"/>
    <col min="13827" max="13827" width="11.140625" bestFit="1" customWidth="1"/>
    <col min="13828" max="13828" width="10" bestFit="1" customWidth="1"/>
    <col min="13829" max="13829" width="10.140625" customWidth="1"/>
    <col min="13830" max="13830" width="12.140625" customWidth="1"/>
    <col min="13831" max="13831" width="13.42578125" customWidth="1"/>
    <col min="13832" max="13832" width="0" hidden="1" customWidth="1"/>
    <col min="14081" max="14081" width="8.7109375" customWidth="1"/>
    <col min="14082" max="14082" width="90.28515625" bestFit="1" customWidth="1"/>
    <col min="14083" max="14083" width="11.140625" bestFit="1" customWidth="1"/>
    <col min="14084" max="14084" width="10" bestFit="1" customWidth="1"/>
    <col min="14085" max="14085" width="10.140625" customWidth="1"/>
    <col min="14086" max="14086" width="12.140625" customWidth="1"/>
    <col min="14087" max="14087" width="13.42578125" customWidth="1"/>
    <col min="14088" max="14088" width="0" hidden="1" customWidth="1"/>
    <col min="14337" max="14337" width="8.7109375" customWidth="1"/>
    <col min="14338" max="14338" width="90.28515625" bestFit="1" customWidth="1"/>
    <col min="14339" max="14339" width="11.140625" bestFit="1" customWidth="1"/>
    <col min="14340" max="14340" width="10" bestFit="1" customWidth="1"/>
    <col min="14341" max="14341" width="10.140625" customWidth="1"/>
    <col min="14342" max="14342" width="12.140625" customWidth="1"/>
    <col min="14343" max="14343" width="13.42578125" customWidth="1"/>
    <col min="14344" max="14344" width="0" hidden="1" customWidth="1"/>
    <col min="14593" max="14593" width="8.7109375" customWidth="1"/>
    <col min="14594" max="14594" width="90.28515625" bestFit="1" customWidth="1"/>
    <col min="14595" max="14595" width="11.140625" bestFit="1" customWidth="1"/>
    <col min="14596" max="14596" width="10" bestFit="1" customWidth="1"/>
    <col min="14597" max="14597" width="10.140625" customWidth="1"/>
    <col min="14598" max="14598" width="12.140625" customWidth="1"/>
    <col min="14599" max="14599" width="13.42578125" customWidth="1"/>
    <col min="14600" max="14600" width="0" hidden="1" customWidth="1"/>
    <col min="14849" max="14849" width="8.7109375" customWidth="1"/>
    <col min="14850" max="14850" width="90.28515625" bestFit="1" customWidth="1"/>
    <col min="14851" max="14851" width="11.140625" bestFit="1" customWidth="1"/>
    <col min="14852" max="14852" width="10" bestFit="1" customWidth="1"/>
    <col min="14853" max="14853" width="10.140625" customWidth="1"/>
    <col min="14854" max="14854" width="12.140625" customWidth="1"/>
    <col min="14855" max="14855" width="13.42578125" customWidth="1"/>
    <col min="14856" max="14856" width="0" hidden="1" customWidth="1"/>
    <col min="15105" max="15105" width="8.7109375" customWidth="1"/>
    <col min="15106" max="15106" width="90.28515625" bestFit="1" customWidth="1"/>
    <col min="15107" max="15107" width="11.140625" bestFit="1" customWidth="1"/>
    <col min="15108" max="15108" width="10" bestFit="1" customWidth="1"/>
    <col min="15109" max="15109" width="10.140625" customWidth="1"/>
    <col min="15110" max="15110" width="12.140625" customWidth="1"/>
    <col min="15111" max="15111" width="13.42578125" customWidth="1"/>
    <col min="15112" max="15112" width="0" hidden="1" customWidth="1"/>
    <col min="15361" max="15361" width="8.7109375" customWidth="1"/>
    <col min="15362" max="15362" width="90.28515625" bestFit="1" customWidth="1"/>
    <col min="15363" max="15363" width="11.140625" bestFit="1" customWidth="1"/>
    <col min="15364" max="15364" width="10" bestFit="1" customWidth="1"/>
    <col min="15365" max="15365" width="10.140625" customWidth="1"/>
    <col min="15366" max="15366" width="12.140625" customWidth="1"/>
    <col min="15367" max="15367" width="13.42578125" customWidth="1"/>
    <col min="15368" max="15368" width="0" hidden="1" customWidth="1"/>
    <col min="15617" max="15617" width="8.7109375" customWidth="1"/>
    <col min="15618" max="15618" width="90.28515625" bestFit="1" customWidth="1"/>
    <col min="15619" max="15619" width="11.140625" bestFit="1" customWidth="1"/>
    <col min="15620" max="15620" width="10" bestFit="1" customWidth="1"/>
    <col min="15621" max="15621" width="10.140625" customWidth="1"/>
    <col min="15622" max="15622" width="12.140625" customWidth="1"/>
    <col min="15623" max="15623" width="13.42578125" customWidth="1"/>
    <col min="15624" max="15624" width="0" hidden="1" customWidth="1"/>
    <col min="15873" max="15873" width="8.7109375" customWidth="1"/>
    <col min="15874" max="15874" width="90.28515625" bestFit="1" customWidth="1"/>
    <col min="15875" max="15875" width="11.140625" bestFit="1" customWidth="1"/>
    <col min="15876" max="15876" width="10" bestFit="1" customWidth="1"/>
    <col min="15877" max="15877" width="10.140625" customWidth="1"/>
    <col min="15878" max="15878" width="12.140625" customWidth="1"/>
    <col min="15879" max="15879" width="13.42578125" customWidth="1"/>
    <col min="15880" max="15880" width="0" hidden="1" customWidth="1"/>
    <col min="16129" max="16129" width="8.7109375" customWidth="1"/>
    <col min="16130" max="16130" width="90.28515625" bestFit="1" customWidth="1"/>
    <col min="16131" max="16131" width="11.140625" bestFit="1" customWidth="1"/>
    <col min="16132" max="16132" width="10" bestFit="1" customWidth="1"/>
    <col min="16133" max="16133" width="10.140625" customWidth="1"/>
    <col min="16134" max="16134" width="12.140625" customWidth="1"/>
    <col min="16135" max="16135" width="13.42578125" customWidth="1"/>
    <col min="16136" max="16136" width="0" hidden="1" customWidth="1"/>
  </cols>
  <sheetData>
    <row r="1" spans="1:11" ht="31.5" customHeight="1" x14ac:dyDescent="0.25">
      <c r="A1" s="179" t="s">
        <v>204</v>
      </c>
      <c r="B1" s="179"/>
      <c r="C1" s="179"/>
      <c r="D1" s="179"/>
      <c r="E1" s="179"/>
      <c r="F1" s="179"/>
      <c r="G1" s="179"/>
    </row>
    <row r="2" spans="1:11" x14ac:dyDescent="0.25">
      <c r="A2" s="180" t="s">
        <v>205</v>
      </c>
      <c r="B2" s="180"/>
      <c r="C2" s="88"/>
      <c r="D2" s="89"/>
      <c r="E2" s="89"/>
      <c r="F2" s="89"/>
      <c r="G2" s="90"/>
    </row>
    <row r="3" spans="1:11" ht="38.25" x14ac:dyDescent="0.25">
      <c r="A3" s="91" t="s">
        <v>2</v>
      </c>
      <c r="B3" s="92" t="s">
        <v>3</v>
      </c>
      <c r="C3" s="93" t="s">
        <v>4</v>
      </c>
      <c r="D3" s="93" t="s">
        <v>5</v>
      </c>
      <c r="E3" s="93" t="s">
        <v>6</v>
      </c>
      <c r="F3" s="93" t="s">
        <v>212</v>
      </c>
      <c r="G3" s="94" t="s">
        <v>8</v>
      </c>
    </row>
    <row r="4" spans="1:11" hidden="1" x14ac:dyDescent="0.25">
      <c r="A4" s="95" t="s">
        <v>9</v>
      </c>
      <c r="B4" s="96" t="s">
        <v>10</v>
      </c>
      <c r="C4" s="97"/>
      <c r="D4" s="97"/>
      <c r="E4" s="97"/>
      <c r="F4" s="97"/>
      <c r="G4" s="98"/>
    </row>
    <row r="5" spans="1:11" hidden="1" x14ac:dyDescent="0.25">
      <c r="A5" s="95" t="s">
        <v>11</v>
      </c>
      <c r="B5" s="99" t="s">
        <v>12</v>
      </c>
      <c r="C5" s="97"/>
      <c r="D5" s="97"/>
      <c r="E5" s="97"/>
      <c r="F5" s="97"/>
      <c r="G5" s="98"/>
    </row>
    <row r="6" spans="1:11" hidden="1" x14ac:dyDescent="0.25">
      <c r="A6" s="95" t="s">
        <v>13</v>
      </c>
      <c r="B6" s="100" t="s">
        <v>14</v>
      </c>
      <c r="C6" s="97">
        <f>C7+C28+C84</f>
        <v>1118616.3500000001</v>
      </c>
      <c r="D6" s="97">
        <f>D7+D28+D84</f>
        <v>1201956.6399999999</v>
      </c>
      <c r="E6" s="97">
        <f>E7+E28+E84</f>
        <v>1151782.5425</v>
      </c>
      <c r="F6" s="97">
        <f>F7+F28+F84</f>
        <v>692630.12000000011</v>
      </c>
      <c r="G6" s="98">
        <f t="shared" ref="G6:G69" si="0">SUM(C6:F6)</f>
        <v>4164985.6525000003</v>
      </c>
    </row>
    <row r="7" spans="1:11" hidden="1" x14ac:dyDescent="0.25">
      <c r="A7" s="101" t="s">
        <v>15</v>
      </c>
      <c r="B7" s="102" t="s">
        <v>16</v>
      </c>
      <c r="C7" s="103">
        <f>C8+C19</f>
        <v>1032299.91</v>
      </c>
      <c r="D7" s="103">
        <f>D8+D19</f>
        <v>1097359.6499999999</v>
      </c>
      <c r="E7" s="103">
        <f>E8+E19</f>
        <v>1064300.2524999999</v>
      </c>
      <c r="F7" s="103">
        <f>F8+F19</f>
        <v>633578.05000000005</v>
      </c>
      <c r="G7" s="98">
        <f t="shared" si="0"/>
        <v>3827537.8624999998</v>
      </c>
    </row>
    <row r="8" spans="1:11" hidden="1" x14ac:dyDescent="0.25">
      <c r="A8" s="101" t="s">
        <v>17</v>
      </c>
      <c r="B8" s="104" t="s">
        <v>18</v>
      </c>
      <c r="C8" s="103">
        <f>C10+C18</f>
        <v>772182.66</v>
      </c>
      <c r="D8" s="103">
        <f>D10+D18</f>
        <v>826212.6</v>
      </c>
      <c r="E8" s="103">
        <f>E10+E18</f>
        <v>803667.32976190478</v>
      </c>
      <c r="F8" s="103">
        <f>F10+F18</f>
        <v>469767.43</v>
      </c>
      <c r="G8" s="98">
        <f t="shared" si="0"/>
        <v>2871830.0197619051</v>
      </c>
    </row>
    <row r="9" spans="1:11" s="108" customFormat="1" ht="12.75" x14ac:dyDescent="0.2">
      <c r="A9" s="105" t="s">
        <v>17</v>
      </c>
      <c r="B9" s="106" t="s">
        <v>19</v>
      </c>
      <c r="C9" s="107">
        <f>C10-C12</f>
        <v>555422.3600000001</v>
      </c>
      <c r="D9" s="107">
        <f>D10-D12</f>
        <v>617259.52000000002</v>
      </c>
      <c r="E9" s="107">
        <f>E10-E12</f>
        <v>520742.55976190482</v>
      </c>
      <c r="F9" s="107">
        <f>F10-F12</f>
        <v>409096.72</v>
      </c>
      <c r="G9" s="98">
        <f t="shared" si="0"/>
        <v>2102521.1597619047</v>
      </c>
    </row>
    <row r="10" spans="1:11" hidden="1" x14ac:dyDescent="0.25">
      <c r="A10" s="105" t="s">
        <v>17</v>
      </c>
      <c r="B10" s="106" t="s">
        <v>20</v>
      </c>
      <c r="C10" s="107">
        <v>772182.66</v>
      </c>
      <c r="D10" s="107">
        <v>826212.6</v>
      </c>
      <c r="E10" s="107">
        <f>821103.55-((54515.21+4070.49)/3.36)</f>
        <v>803667.32976190478</v>
      </c>
      <c r="F10" s="107">
        <v>469767.43</v>
      </c>
      <c r="G10" s="98">
        <f t="shared" si="0"/>
        <v>2871830.0197619051</v>
      </c>
    </row>
    <row r="11" spans="1:11" hidden="1" x14ac:dyDescent="0.25">
      <c r="A11" s="105" t="s">
        <v>21</v>
      </c>
      <c r="B11" s="106" t="s">
        <v>22</v>
      </c>
      <c r="C11" s="107">
        <f>319463.43+230890.18</f>
        <v>550353.61</v>
      </c>
      <c r="D11" s="107">
        <f>384303.72+230612.87</f>
        <v>614916.59</v>
      </c>
      <c r="E11" s="107">
        <f>262659.64+214342.37</f>
        <v>477002.01</v>
      </c>
      <c r="F11" s="107">
        <f>272705.5+132791.08+347.75</f>
        <v>405844.32999999996</v>
      </c>
      <c r="G11" s="98">
        <f t="shared" si="0"/>
        <v>2048116.54</v>
      </c>
    </row>
    <row r="12" spans="1:11" s="112" customFormat="1" ht="38.25" hidden="1" x14ac:dyDescent="0.2">
      <c r="A12" s="109" t="s">
        <v>23</v>
      </c>
      <c r="B12" s="110" t="s">
        <v>24</v>
      </c>
      <c r="C12" s="111">
        <f>216760.3</f>
        <v>216760.3</v>
      </c>
      <c r="D12" s="111">
        <f>208953.08</f>
        <v>208953.08</v>
      </c>
      <c r="E12" s="111">
        <f>341510.47-(54515.21+4070.49)</f>
        <v>282924.76999999996</v>
      </c>
      <c r="F12" s="111">
        <v>60670.71</v>
      </c>
      <c r="G12" s="98">
        <f t="shared" si="0"/>
        <v>769308.85999999987</v>
      </c>
      <c r="I12" s="113"/>
      <c r="J12" s="113"/>
      <c r="K12" s="113"/>
    </row>
    <row r="13" spans="1:11" hidden="1" x14ac:dyDescent="0.25">
      <c r="A13" s="105" t="s">
        <v>25</v>
      </c>
      <c r="B13" s="106" t="s">
        <v>26</v>
      </c>
      <c r="C13" s="107">
        <f>C14+C15+C16+C17</f>
        <v>5068.75</v>
      </c>
      <c r="D13" s="107">
        <f>D14+D15+D16+D17</f>
        <v>2342.9300000000003</v>
      </c>
      <c r="E13" s="107">
        <f>E14+E15+E16+E17</f>
        <v>2591.0700000000002</v>
      </c>
      <c r="F13" s="107">
        <f>F14+F15+F16+F17</f>
        <v>3942.89</v>
      </c>
      <c r="G13" s="98">
        <f t="shared" si="0"/>
        <v>13945.64</v>
      </c>
    </row>
    <row r="14" spans="1:11" hidden="1" x14ac:dyDescent="0.25">
      <c r="A14" s="105" t="s">
        <v>27</v>
      </c>
      <c r="B14" s="106" t="s">
        <v>28</v>
      </c>
      <c r="C14" s="107">
        <v>0</v>
      </c>
      <c r="D14" s="107">
        <v>0</v>
      </c>
      <c r="E14" s="107">
        <v>0</v>
      </c>
      <c r="F14" s="107">
        <v>0</v>
      </c>
      <c r="G14" s="98">
        <f t="shared" si="0"/>
        <v>0</v>
      </c>
    </row>
    <row r="15" spans="1:11" hidden="1" x14ac:dyDescent="0.25">
      <c r="A15" s="105" t="s">
        <v>29</v>
      </c>
      <c r="B15" s="106" t="s">
        <v>30</v>
      </c>
      <c r="C15" s="107">
        <f>4857.1+211.65</f>
        <v>5068.75</v>
      </c>
      <c r="D15" s="107">
        <f>211.38+2131.55</f>
        <v>2342.9300000000003</v>
      </c>
      <c r="E15" s="107">
        <f>2530.17+60.9</f>
        <v>2591.0700000000002</v>
      </c>
      <c r="F15" s="107">
        <v>3252.39</v>
      </c>
      <c r="G15" s="98">
        <f t="shared" si="0"/>
        <v>13255.14</v>
      </c>
    </row>
    <row r="16" spans="1:11" hidden="1" x14ac:dyDescent="0.25">
      <c r="A16" s="105" t="s">
        <v>31</v>
      </c>
      <c r="B16" s="106" t="s">
        <v>32</v>
      </c>
      <c r="C16" s="107">
        <v>0</v>
      </c>
      <c r="D16" s="107">
        <v>0</v>
      </c>
      <c r="E16" s="107">
        <v>0</v>
      </c>
      <c r="F16" s="107">
        <v>690.5</v>
      </c>
      <c r="G16" s="98">
        <f t="shared" si="0"/>
        <v>690.5</v>
      </c>
    </row>
    <row r="17" spans="1:7" hidden="1" x14ac:dyDescent="0.25">
      <c r="A17" s="105" t="s">
        <v>33</v>
      </c>
      <c r="B17" s="106" t="s">
        <v>34</v>
      </c>
      <c r="C17" s="107">
        <v>0</v>
      </c>
      <c r="D17" s="107">
        <v>0</v>
      </c>
      <c r="E17" s="107">
        <v>0</v>
      </c>
      <c r="F17" s="107">
        <v>0</v>
      </c>
      <c r="G17" s="98">
        <f t="shared" si="0"/>
        <v>0</v>
      </c>
    </row>
    <row r="18" spans="1:7" hidden="1" x14ac:dyDescent="0.25">
      <c r="A18" s="105" t="s">
        <v>35</v>
      </c>
      <c r="B18" s="106" t="s">
        <v>36</v>
      </c>
      <c r="C18" s="107">
        <v>0</v>
      </c>
      <c r="D18" s="107">
        <v>0</v>
      </c>
      <c r="E18" s="107">
        <v>0</v>
      </c>
      <c r="F18" s="107">
        <v>0</v>
      </c>
      <c r="G18" s="98">
        <f t="shared" si="0"/>
        <v>0</v>
      </c>
    </row>
    <row r="19" spans="1:7" hidden="1" x14ac:dyDescent="0.25">
      <c r="A19" s="105" t="s">
        <v>37</v>
      </c>
      <c r="B19" s="106" t="s">
        <v>38</v>
      </c>
      <c r="C19" s="107">
        <f>C21+C23</f>
        <v>260117.25</v>
      </c>
      <c r="D19" s="107">
        <f>D21+D23</f>
        <v>271147.05</v>
      </c>
      <c r="E19" s="107">
        <f>E21+E23</f>
        <v>260632.92273809522</v>
      </c>
      <c r="F19" s="107">
        <f>F21+F23</f>
        <v>163810.62</v>
      </c>
      <c r="G19" s="98">
        <f t="shared" si="0"/>
        <v>955707.84273809532</v>
      </c>
    </row>
    <row r="20" spans="1:7" s="108" customFormat="1" ht="15" customHeight="1" x14ac:dyDescent="0.2">
      <c r="A20" s="105" t="s">
        <v>37</v>
      </c>
      <c r="B20" s="106" t="s">
        <v>39</v>
      </c>
      <c r="C20" s="107">
        <f>C19-C22</f>
        <v>205011.71</v>
      </c>
      <c r="D20" s="107">
        <f>D19-D22</f>
        <v>220401.53999999998</v>
      </c>
      <c r="E20" s="107">
        <f>E19-E22</f>
        <v>190624.67273809522</v>
      </c>
      <c r="F20" s="107">
        <f>F19-F22</f>
        <v>149105.69999999998</v>
      </c>
      <c r="G20" s="98">
        <f t="shared" si="0"/>
        <v>765143.62273809523</v>
      </c>
    </row>
    <row r="21" spans="1:7" hidden="1" x14ac:dyDescent="0.25">
      <c r="A21" s="105" t="s">
        <v>40</v>
      </c>
      <c r="B21" s="114" t="s">
        <v>41</v>
      </c>
      <c r="C21" s="107">
        <v>202005.27</v>
      </c>
      <c r="D21" s="107">
        <v>213703.18</v>
      </c>
      <c r="E21" s="107">
        <f>210805.62-(13708.69/3.36)</f>
        <v>206725.65273809523</v>
      </c>
      <c r="F21" s="107">
        <v>120638.23</v>
      </c>
      <c r="G21" s="98">
        <f t="shared" si="0"/>
        <v>743072.3327380952</v>
      </c>
    </row>
    <row r="22" spans="1:7" s="112" customFormat="1" ht="12.75" hidden="1" x14ac:dyDescent="0.2">
      <c r="A22" s="109" t="s">
        <v>40</v>
      </c>
      <c r="B22" s="115" t="s">
        <v>42</v>
      </c>
      <c r="C22" s="111">
        <v>55105.54</v>
      </c>
      <c r="D22" s="111">
        <v>50745.51</v>
      </c>
      <c r="E22" s="111">
        <f>84348.58-(13708.69+631.64)</f>
        <v>70008.25</v>
      </c>
      <c r="F22" s="111">
        <v>14704.92</v>
      </c>
      <c r="G22" s="98">
        <f t="shared" si="0"/>
        <v>190564.22</v>
      </c>
    </row>
    <row r="23" spans="1:7" hidden="1" x14ac:dyDescent="0.25">
      <c r="A23" s="105" t="s">
        <v>43</v>
      </c>
      <c r="B23" s="114" t="s">
        <v>44</v>
      </c>
      <c r="C23" s="107">
        <f>C24+C26+C27</f>
        <v>58111.979999999996</v>
      </c>
      <c r="D23" s="107">
        <f>D24+D26+D27</f>
        <v>57443.87</v>
      </c>
      <c r="E23" s="107">
        <f>E24+E26+E27</f>
        <v>53907.270000000004</v>
      </c>
      <c r="F23" s="107">
        <f>F24+F26+F27+F25</f>
        <v>43172.39</v>
      </c>
      <c r="G23" s="98">
        <f t="shared" si="0"/>
        <v>212635.51</v>
      </c>
    </row>
    <row r="24" spans="1:7" hidden="1" x14ac:dyDescent="0.25">
      <c r="A24" s="105" t="s">
        <v>45</v>
      </c>
      <c r="B24" s="116" t="s">
        <v>46</v>
      </c>
      <c r="C24" s="107">
        <v>44974.71</v>
      </c>
      <c r="D24" s="107">
        <v>43118.51</v>
      </c>
      <c r="E24" s="107">
        <v>41646.33</v>
      </c>
      <c r="F24" s="107">
        <v>35933.67</v>
      </c>
      <c r="G24" s="98">
        <f t="shared" si="0"/>
        <v>165673.22</v>
      </c>
    </row>
    <row r="25" spans="1:7" hidden="1" x14ac:dyDescent="0.25">
      <c r="A25" s="105" t="s">
        <v>47</v>
      </c>
      <c r="B25" s="116" t="s">
        <v>48</v>
      </c>
      <c r="C25" s="107">
        <v>0</v>
      </c>
      <c r="D25" s="107">
        <v>0</v>
      </c>
      <c r="E25" s="107"/>
      <c r="F25" s="107">
        <v>0</v>
      </c>
      <c r="G25" s="98">
        <f t="shared" si="0"/>
        <v>0</v>
      </c>
    </row>
    <row r="26" spans="1:7" hidden="1" x14ac:dyDescent="0.25">
      <c r="A26" s="105" t="s">
        <v>49</v>
      </c>
      <c r="B26" s="116" t="s">
        <v>50</v>
      </c>
      <c r="C26" s="107">
        <f>12837.27</f>
        <v>12837.27</v>
      </c>
      <c r="D26" s="107">
        <v>13725.36</v>
      </c>
      <c r="E26" s="107">
        <v>12260.94</v>
      </c>
      <c r="F26" s="107">
        <v>6988.72</v>
      </c>
      <c r="G26" s="98">
        <f t="shared" si="0"/>
        <v>45812.29</v>
      </c>
    </row>
    <row r="27" spans="1:7" hidden="1" x14ac:dyDescent="0.25">
      <c r="A27" s="105" t="s">
        <v>51</v>
      </c>
      <c r="B27" s="116" t="s">
        <v>52</v>
      </c>
      <c r="C27" s="107">
        <v>300</v>
      </c>
      <c r="D27" s="107">
        <v>600</v>
      </c>
      <c r="E27" s="107">
        <v>0</v>
      </c>
      <c r="F27" s="107">
        <v>250</v>
      </c>
      <c r="G27" s="98">
        <f t="shared" si="0"/>
        <v>1150</v>
      </c>
    </row>
    <row r="28" spans="1:7" hidden="1" x14ac:dyDescent="0.25">
      <c r="A28" s="105" t="s">
        <v>53</v>
      </c>
      <c r="B28" s="117" t="s">
        <v>54</v>
      </c>
      <c r="C28" s="107">
        <f>C29+C36+C62+C81</f>
        <v>85787.44</v>
      </c>
      <c r="D28" s="107">
        <f>D29+D36+D62+D81</f>
        <v>104077.98999999999</v>
      </c>
      <c r="E28" s="107">
        <f>E29+E36+E62+E81</f>
        <v>84404.11</v>
      </c>
      <c r="F28" s="107">
        <f>F29+F36+F62+F81</f>
        <v>59052.070000000007</v>
      </c>
      <c r="G28" s="98">
        <f t="shared" si="0"/>
        <v>333321.61</v>
      </c>
    </row>
    <row r="29" spans="1:7" x14ac:dyDescent="0.25">
      <c r="A29" s="105" t="s">
        <v>55</v>
      </c>
      <c r="B29" s="106" t="s">
        <v>56</v>
      </c>
      <c r="C29" s="107">
        <f>C30+C33</f>
        <v>261.55</v>
      </c>
      <c r="D29" s="107">
        <f>D30+D33</f>
        <v>16</v>
      </c>
      <c r="E29" s="107">
        <f>E30+E33</f>
        <v>567</v>
      </c>
      <c r="F29" s="107">
        <f>F30+F33</f>
        <v>65.28</v>
      </c>
      <c r="G29" s="98">
        <f t="shared" si="0"/>
        <v>909.82999999999993</v>
      </c>
    </row>
    <row r="30" spans="1:7" hidden="1" x14ac:dyDescent="0.25">
      <c r="A30" s="105" t="s">
        <v>57</v>
      </c>
      <c r="B30" s="118" t="s">
        <v>58</v>
      </c>
      <c r="C30" s="107">
        <f>C31+C32</f>
        <v>261.55</v>
      </c>
      <c r="D30" s="107">
        <f>D31+D32</f>
        <v>16</v>
      </c>
      <c r="E30" s="107">
        <f>E31+E32</f>
        <v>72</v>
      </c>
      <c r="F30" s="107">
        <f>F31+F32</f>
        <v>65.28</v>
      </c>
      <c r="G30" s="98">
        <f t="shared" si="0"/>
        <v>414.83000000000004</v>
      </c>
    </row>
    <row r="31" spans="1:7" hidden="1" x14ac:dyDescent="0.25">
      <c r="A31" s="105" t="s">
        <v>59</v>
      </c>
      <c r="B31" s="116" t="s">
        <v>60</v>
      </c>
      <c r="C31" s="107">
        <v>96</v>
      </c>
      <c r="D31" s="107">
        <v>16</v>
      </c>
      <c r="E31" s="107">
        <v>32</v>
      </c>
      <c r="F31" s="107">
        <v>32</v>
      </c>
      <c r="G31" s="98">
        <f t="shared" si="0"/>
        <v>176</v>
      </c>
    </row>
    <row r="32" spans="1:7" hidden="1" x14ac:dyDescent="0.25">
      <c r="A32" s="105" t="s">
        <v>61</v>
      </c>
      <c r="B32" s="116" t="s">
        <v>62</v>
      </c>
      <c r="C32" s="107">
        <v>165.55</v>
      </c>
      <c r="D32" s="107">
        <v>0</v>
      </c>
      <c r="E32" s="107">
        <v>40</v>
      </c>
      <c r="F32" s="107">
        <v>33.28</v>
      </c>
      <c r="G32" s="98">
        <f t="shared" si="0"/>
        <v>238.83</v>
      </c>
    </row>
    <row r="33" spans="1:8" hidden="1" x14ac:dyDescent="0.25">
      <c r="A33" s="105" t="s">
        <v>63</v>
      </c>
      <c r="B33" s="114" t="s">
        <v>64</v>
      </c>
      <c r="C33" s="107">
        <f>C34+C35</f>
        <v>0</v>
      </c>
      <c r="D33" s="107">
        <f>D34+D35</f>
        <v>0</v>
      </c>
      <c r="E33" s="107">
        <f>E34+E35</f>
        <v>495</v>
      </c>
      <c r="F33" s="107">
        <f>F34+F35</f>
        <v>0</v>
      </c>
      <c r="G33" s="98">
        <f t="shared" si="0"/>
        <v>495</v>
      </c>
    </row>
    <row r="34" spans="1:8" hidden="1" x14ac:dyDescent="0.25">
      <c r="A34" s="105" t="s">
        <v>65</v>
      </c>
      <c r="B34" s="116" t="s">
        <v>60</v>
      </c>
      <c r="C34" s="107">
        <v>0</v>
      </c>
      <c r="D34" s="107">
        <v>0</v>
      </c>
      <c r="E34" s="107">
        <v>495</v>
      </c>
      <c r="F34" s="107">
        <v>0</v>
      </c>
      <c r="G34" s="98">
        <f t="shared" si="0"/>
        <v>495</v>
      </c>
    </row>
    <row r="35" spans="1:8" hidden="1" x14ac:dyDescent="0.25">
      <c r="A35" s="105" t="s">
        <v>66</v>
      </c>
      <c r="B35" s="116" t="s">
        <v>62</v>
      </c>
      <c r="C35" s="107"/>
      <c r="D35" s="107">
        <v>0</v>
      </c>
      <c r="E35" s="107">
        <v>0</v>
      </c>
      <c r="F35" s="107">
        <v>0</v>
      </c>
      <c r="G35" s="98">
        <f t="shared" si="0"/>
        <v>0</v>
      </c>
    </row>
    <row r="36" spans="1:8" x14ac:dyDescent="0.25">
      <c r="A36" s="105" t="s">
        <v>67</v>
      </c>
      <c r="B36" s="106" t="s">
        <v>68</v>
      </c>
      <c r="C36" s="107">
        <f>C37+C38+C44+C51+C56+C58+C60</f>
        <v>60992.529999999992</v>
      </c>
      <c r="D36" s="107">
        <f>D37+D38+D44+D51+D56+D58+D60</f>
        <v>78710.549999999988</v>
      </c>
      <c r="E36" s="107">
        <f>E37+E38+E44+E51+E56+E58+E60</f>
        <v>59429.770000000004</v>
      </c>
      <c r="F36" s="107">
        <f>F37+F38+F44+F51+F56+F58+F60</f>
        <v>31775.300000000003</v>
      </c>
      <c r="G36" s="98">
        <f t="shared" si="0"/>
        <v>230908.14999999997</v>
      </c>
      <c r="H36" s="32"/>
    </row>
    <row r="37" spans="1:8" x14ac:dyDescent="0.25">
      <c r="A37" s="119" t="s">
        <v>69</v>
      </c>
      <c r="B37" s="106" t="s">
        <v>70</v>
      </c>
      <c r="C37" s="107">
        <v>930.1</v>
      </c>
      <c r="D37" s="107">
        <v>1120.5</v>
      </c>
      <c r="E37" s="107">
        <v>955.97</v>
      </c>
      <c r="F37" s="107">
        <v>960.17</v>
      </c>
      <c r="G37" s="98">
        <f t="shared" si="0"/>
        <v>3966.74</v>
      </c>
    </row>
    <row r="38" spans="1:8" x14ac:dyDescent="0.25">
      <c r="A38" s="119" t="s">
        <v>71</v>
      </c>
      <c r="B38" s="106" t="s">
        <v>72</v>
      </c>
      <c r="C38" s="107">
        <f>C39+C40+C41+C42+C43</f>
        <v>37258.609999999993</v>
      </c>
      <c r="D38" s="107">
        <f>D39+D40+D41+D42+D43</f>
        <v>61348.33</v>
      </c>
      <c r="E38" s="107">
        <f>E39+E40+E41+E42+E43</f>
        <v>43037.8</v>
      </c>
      <c r="F38" s="107">
        <f>F39+F40+F41+F42+F43</f>
        <v>26323.79</v>
      </c>
      <c r="G38" s="98">
        <f t="shared" si="0"/>
        <v>167968.53</v>
      </c>
    </row>
    <row r="39" spans="1:8" hidden="1" x14ac:dyDescent="0.25">
      <c r="A39" s="119" t="s">
        <v>73</v>
      </c>
      <c r="B39" s="106" t="s">
        <v>74</v>
      </c>
      <c r="C39" s="107">
        <v>22219.86</v>
      </c>
      <c r="D39" s="107">
        <v>39665.94</v>
      </c>
      <c r="E39" s="107">
        <v>28535.15</v>
      </c>
      <c r="F39" s="107">
        <v>17334.22</v>
      </c>
      <c r="G39" s="98">
        <f t="shared" si="0"/>
        <v>107755.17000000001</v>
      </c>
    </row>
    <row r="40" spans="1:8" hidden="1" x14ac:dyDescent="0.25">
      <c r="A40" s="119" t="s">
        <v>75</v>
      </c>
      <c r="B40" s="106" t="s">
        <v>76</v>
      </c>
      <c r="C40" s="107">
        <v>4408.92</v>
      </c>
      <c r="D40" s="107">
        <v>6225.06</v>
      </c>
      <c r="E40" s="107">
        <v>6759.31</v>
      </c>
      <c r="F40" s="107">
        <v>3181.76</v>
      </c>
      <c r="G40" s="98">
        <f t="shared" si="0"/>
        <v>20575.050000000003</v>
      </c>
    </row>
    <row r="41" spans="1:8" hidden="1" x14ac:dyDescent="0.25">
      <c r="A41" s="119" t="s">
        <v>77</v>
      </c>
      <c r="B41" s="106" t="s">
        <v>78</v>
      </c>
      <c r="C41" s="107">
        <v>8791.3799999999992</v>
      </c>
      <c r="D41" s="107">
        <v>13942.29</v>
      </c>
      <c r="E41" s="107">
        <v>6320.76</v>
      </c>
      <c r="F41" s="107">
        <v>5026.96</v>
      </c>
      <c r="G41" s="98">
        <f t="shared" si="0"/>
        <v>34081.39</v>
      </c>
    </row>
    <row r="42" spans="1:8" hidden="1" x14ac:dyDescent="0.25">
      <c r="A42" s="119" t="s">
        <v>79</v>
      </c>
      <c r="B42" s="106" t="s">
        <v>80</v>
      </c>
      <c r="C42" s="107">
        <v>1838.45</v>
      </c>
      <c r="D42" s="107">
        <v>1515.04</v>
      </c>
      <c r="E42" s="107">
        <v>1422.58</v>
      </c>
      <c r="F42" s="107">
        <v>780.85</v>
      </c>
      <c r="G42" s="98">
        <f t="shared" si="0"/>
        <v>5556.92</v>
      </c>
    </row>
    <row r="43" spans="1:8" hidden="1" x14ac:dyDescent="0.25">
      <c r="A43" s="119" t="s">
        <v>81</v>
      </c>
      <c r="B43" s="106" t="s">
        <v>82</v>
      </c>
      <c r="C43" s="107">
        <v>0</v>
      </c>
      <c r="D43" s="107">
        <v>0</v>
      </c>
      <c r="E43" s="107">
        <v>0</v>
      </c>
      <c r="F43" s="107">
        <v>0</v>
      </c>
      <c r="G43" s="98">
        <f t="shared" si="0"/>
        <v>0</v>
      </c>
    </row>
    <row r="44" spans="1:8" x14ac:dyDescent="0.25">
      <c r="A44" s="119" t="s">
        <v>83</v>
      </c>
      <c r="B44" s="106" t="s">
        <v>84</v>
      </c>
      <c r="C44" s="107">
        <f>C45+C46+C47+C48+C49+C50</f>
        <v>2831.61</v>
      </c>
      <c r="D44" s="107">
        <f>D45+D46+D47+D48+D49+D50</f>
        <v>1418.55</v>
      </c>
      <c r="E44" s="107">
        <f>E45+E46+E47+E48+E49+E50</f>
        <v>8732.2199999999993</v>
      </c>
      <c r="F44" s="107">
        <f>F45+F46+F47+F48+F49+F50</f>
        <v>818.32999999999993</v>
      </c>
      <c r="G44" s="98">
        <f t="shared" si="0"/>
        <v>13800.71</v>
      </c>
    </row>
    <row r="45" spans="1:8" ht="25.5" hidden="1" x14ac:dyDescent="0.25">
      <c r="A45" s="119" t="s">
        <v>85</v>
      </c>
      <c r="B45" s="106" t="s">
        <v>86</v>
      </c>
      <c r="C45" s="107">
        <v>280.22000000000003</v>
      </c>
      <c r="D45" s="107">
        <v>280.22000000000003</v>
      </c>
      <c r="E45" s="107">
        <v>280.22000000000003</v>
      </c>
      <c r="F45" s="107">
        <v>280.33</v>
      </c>
      <c r="G45" s="98">
        <f t="shared" si="0"/>
        <v>1120.99</v>
      </c>
    </row>
    <row r="46" spans="1:8" hidden="1" x14ac:dyDescent="0.25">
      <c r="A46" s="119" t="s">
        <v>87</v>
      </c>
      <c r="B46" s="106" t="s">
        <v>88</v>
      </c>
      <c r="C46" s="107">
        <v>686.1</v>
      </c>
      <c r="D46" s="107">
        <v>329.9</v>
      </c>
      <c r="E46" s="107">
        <v>0</v>
      </c>
      <c r="F46" s="107">
        <v>0</v>
      </c>
      <c r="G46" s="98">
        <f t="shared" si="0"/>
        <v>1016</v>
      </c>
    </row>
    <row r="47" spans="1:8" hidden="1" x14ac:dyDescent="0.25">
      <c r="A47" s="119" t="s">
        <v>89</v>
      </c>
      <c r="B47" s="106" t="s">
        <v>90</v>
      </c>
      <c r="C47" s="107">
        <v>0</v>
      </c>
      <c r="D47" s="107">
        <v>0</v>
      </c>
      <c r="E47" s="107">
        <v>0</v>
      </c>
      <c r="F47" s="107">
        <v>0</v>
      </c>
      <c r="G47" s="98">
        <f t="shared" si="0"/>
        <v>0</v>
      </c>
    </row>
    <row r="48" spans="1:8" hidden="1" x14ac:dyDescent="0.25">
      <c r="A48" s="119" t="s">
        <v>91</v>
      </c>
      <c r="B48" s="106" t="s">
        <v>92</v>
      </c>
      <c r="C48" s="107">
        <v>1069</v>
      </c>
      <c r="D48" s="107">
        <v>270</v>
      </c>
      <c r="E48" s="107">
        <v>370</v>
      </c>
      <c r="F48" s="107">
        <v>102</v>
      </c>
      <c r="G48" s="98">
        <f t="shared" si="0"/>
        <v>1811</v>
      </c>
    </row>
    <row r="49" spans="1:8" hidden="1" x14ac:dyDescent="0.25">
      <c r="A49" s="119" t="s">
        <v>93</v>
      </c>
      <c r="B49" s="106" t="s">
        <v>94</v>
      </c>
      <c r="C49" s="107">
        <v>0</v>
      </c>
      <c r="D49" s="107">
        <v>0</v>
      </c>
      <c r="E49" s="107">
        <v>0</v>
      </c>
      <c r="F49" s="107">
        <v>0</v>
      </c>
      <c r="G49" s="98">
        <f t="shared" si="0"/>
        <v>0</v>
      </c>
    </row>
    <row r="50" spans="1:8" hidden="1" x14ac:dyDescent="0.25">
      <c r="A50" s="119" t="s">
        <v>95</v>
      </c>
      <c r="B50" s="106" t="s">
        <v>96</v>
      </c>
      <c r="C50" s="107">
        <v>796.29</v>
      </c>
      <c r="D50" s="107">
        <v>538.42999999999995</v>
      </c>
      <c r="E50" s="107">
        <v>8082</v>
      </c>
      <c r="F50" s="107">
        <v>436</v>
      </c>
      <c r="G50" s="98">
        <f t="shared" si="0"/>
        <v>9852.7199999999993</v>
      </c>
    </row>
    <row r="51" spans="1:8" x14ac:dyDescent="0.25">
      <c r="A51" s="119" t="s">
        <v>97</v>
      </c>
      <c r="B51" s="106" t="s">
        <v>98</v>
      </c>
      <c r="C51" s="107">
        <f>C52+C53+C54+C55</f>
        <v>19422.21</v>
      </c>
      <c r="D51" s="107">
        <f>D52+D53+D54+D55</f>
        <v>14113.239999999998</v>
      </c>
      <c r="E51" s="107">
        <f>E52+E53+E54+E55</f>
        <v>5583.1100000000006</v>
      </c>
      <c r="F51" s="107">
        <f>F52+F53+F54+F55</f>
        <v>3123.01</v>
      </c>
      <c r="G51" s="98">
        <f t="shared" si="0"/>
        <v>42241.57</v>
      </c>
    </row>
    <row r="52" spans="1:8" hidden="1" x14ac:dyDescent="0.25">
      <c r="A52" s="119" t="s">
        <v>99</v>
      </c>
      <c r="B52" s="116" t="s">
        <v>100</v>
      </c>
      <c r="C52" s="107">
        <v>0</v>
      </c>
      <c r="D52" s="107">
        <v>0</v>
      </c>
      <c r="E52" s="107">
        <v>0</v>
      </c>
      <c r="F52" s="107">
        <v>0</v>
      </c>
      <c r="G52" s="98">
        <f t="shared" si="0"/>
        <v>0</v>
      </c>
    </row>
    <row r="53" spans="1:8" hidden="1" x14ac:dyDescent="0.25">
      <c r="A53" s="119" t="s">
        <v>101</v>
      </c>
      <c r="B53" s="116" t="s">
        <v>102</v>
      </c>
      <c r="C53" s="107">
        <v>745.48</v>
      </c>
      <c r="D53" s="107">
        <v>1506.58</v>
      </c>
      <c r="E53" s="107">
        <v>669.14</v>
      </c>
      <c r="F53" s="107">
        <v>1315.52</v>
      </c>
      <c r="G53" s="98">
        <f t="shared" si="0"/>
        <v>4236.7199999999993</v>
      </c>
    </row>
    <row r="54" spans="1:8" hidden="1" x14ac:dyDescent="0.25">
      <c r="A54" s="119" t="s">
        <v>103</v>
      </c>
      <c r="B54" s="116" t="s">
        <v>104</v>
      </c>
      <c r="C54" s="107">
        <v>15020</v>
      </c>
      <c r="D54" s="107">
        <v>8298.9599999999991</v>
      </c>
      <c r="E54" s="107">
        <v>4913.97</v>
      </c>
      <c r="F54" s="107">
        <v>1807.49</v>
      </c>
      <c r="G54" s="98">
        <f t="shared" si="0"/>
        <v>30040.420000000002</v>
      </c>
    </row>
    <row r="55" spans="1:8" hidden="1" x14ac:dyDescent="0.25">
      <c r="A55" s="119" t="s">
        <v>105</v>
      </c>
      <c r="B55" s="116" t="s">
        <v>106</v>
      </c>
      <c r="C55" s="107">
        <v>3656.73</v>
      </c>
      <c r="D55" s="107">
        <v>4307.7</v>
      </c>
      <c r="E55" s="107">
        <v>0</v>
      </c>
      <c r="F55" s="107">
        <v>0</v>
      </c>
      <c r="G55" s="98">
        <f t="shared" si="0"/>
        <v>7964.43</v>
      </c>
    </row>
    <row r="56" spans="1:8" x14ac:dyDescent="0.25">
      <c r="A56" s="119" t="s">
        <v>107</v>
      </c>
      <c r="B56" s="106" t="s">
        <v>108</v>
      </c>
      <c r="C56" s="107">
        <f>C57</f>
        <v>550</v>
      </c>
      <c r="D56" s="107">
        <f>D57</f>
        <v>0</v>
      </c>
      <c r="E56" s="107">
        <f>E57</f>
        <v>674</v>
      </c>
      <c r="F56" s="107">
        <f>F57</f>
        <v>550</v>
      </c>
      <c r="G56" s="98">
        <f t="shared" si="0"/>
        <v>1774</v>
      </c>
    </row>
    <row r="57" spans="1:8" hidden="1" x14ac:dyDescent="0.25">
      <c r="A57" s="119" t="s">
        <v>109</v>
      </c>
      <c r="B57" s="106" t="s">
        <v>110</v>
      </c>
      <c r="C57" s="107">
        <v>550</v>
      </c>
      <c r="D57" s="107">
        <v>0</v>
      </c>
      <c r="E57" s="107">
        <v>674</v>
      </c>
      <c r="F57" s="107">
        <v>550</v>
      </c>
      <c r="G57" s="98">
        <f t="shared" si="0"/>
        <v>1774</v>
      </c>
    </row>
    <row r="58" spans="1:8" x14ac:dyDescent="0.25">
      <c r="A58" s="119" t="s">
        <v>111</v>
      </c>
      <c r="B58" s="106" t="s">
        <v>112</v>
      </c>
      <c r="C58" s="107">
        <f>C59</f>
        <v>0</v>
      </c>
      <c r="D58" s="107">
        <f>D59</f>
        <v>709.93</v>
      </c>
      <c r="E58" s="107">
        <f>E59</f>
        <v>446.67</v>
      </c>
      <c r="F58" s="107">
        <f>F59</f>
        <v>0</v>
      </c>
      <c r="G58" s="98">
        <f t="shared" si="0"/>
        <v>1156.5999999999999</v>
      </c>
    </row>
    <row r="59" spans="1:8" hidden="1" x14ac:dyDescent="0.25">
      <c r="A59" s="119" t="s">
        <v>113</v>
      </c>
      <c r="B59" s="106" t="s">
        <v>114</v>
      </c>
      <c r="C59" s="107">
        <v>0</v>
      </c>
      <c r="D59" s="107">
        <v>709.93</v>
      </c>
      <c r="E59" s="107">
        <v>446.67</v>
      </c>
      <c r="F59" s="107">
        <v>0</v>
      </c>
      <c r="G59" s="98">
        <f t="shared" si="0"/>
        <v>1156.5999999999999</v>
      </c>
    </row>
    <row r="60" spans="1:8" hidden="1" x14ac:dyDescent="0.25">
      <c r="A60" s="119" t="s">
        <v>115</v>
      </c>
      <c r="B60" s="106" t="s">
        <v>116</v>
      </c>
      <c r="C60" s="107">
        <f>C61</f>
        <v>0</v>
      </c>
      <c r="D60" s="107">
        <f>D61</f>
        <v>0</v>
      </c>
      <c r="E60" s="107">
        <f>E61</f>
        <v>0</v>
      </c>
      <c r="F60" s="107">
        <f>F61</f>
        <v>0</v>
      </c>
      <c r="G60" s="98">
        <f t="shared" si="0"/>
        <v>0</v>
      </c>
    </row>
    <row r="61" spans="1:8" hidden="1" x14ac:dyDescent="0.25">
      <c r="A61" s="119" t="s">
        <v>117</v>
      </c>
      <c r="B61" s="106" t="s">
        <v>118</v>
      </c>
      <c r="C61" s="107">
        <v>0</v>
      </c>
      <c r="D61" s="107">
        <v>0</v>
      </c>
      <c r="E61" s="107">
        <v>0</v>
      </c>
      <c r="F61" s="107">
        <v>0</v>
      </c>
      <c r="G61" s="98">
        <f t="shared" si="0"/>
        <v>0</v>
      </c>
    </row>
    <row r="62" spans="1:8" hidden="1" x14ac:dyDescent="0.25">
      <c r="A62" s="119" t="s">
        <v>119</v>
      </c>
      <c r="B62" s="106" t="s">
        <v>120</v>
      </c>
      <c r="C62" s="107">
        <f>C64+C68+C71+C73+C74+C79</f>
        <v>24528.14</v>
      </c>
      <c r="D62" s="107">
        <f>D64+D68+D71+D73+D74+D79</f>
        <v>25351.440000000002</v>
      </c>
      <c r="E62" s="107">
        <f>E64+E68+E71+E73+E74+E79</f>
        <v>24407.34</v>
      </c>
      <c r="F62" s="107">
        <f>F64+F68+F71+F73+F74+F79</f>
        <v>27145.010000000002</v>
      </c>
      <c r="G62" s="98">
        <f t="shared" si="0"/>
        <v>101431.93</v>
      </c>
    </row>
    <row r="63" spans="1:8" x14ac:dyDescent="0.25">
      <c r="A63" s="105" t="s">
        <v>119</v>
      </c>
      <c r="B63" s="106" t="s">
        <v>120</v>
      </c>
      <c r="C63" s="107">
        <f>C62-C77-C80</f>
        <v>20202.14</v>
      </c>
      <c r="D63" s="107">
        <f>D62-D77-D80</f>
        <v>20884.440000000002</v>
      </c>
      <c r="E63" s="107">
        <f>E62-E77-E80</f>
        <v>21523.34</v>
      </c>
      <c r="F63" s="107">
        <f>F62-F77-F80</f>
        <v>26195.010000000002</v>
      </c>
      <c r="G63" s="98">
        <f t="shared" si="0"/>
        <v>88804.93</v>
      </c>
      <c r="H63" s="32"/>
    </row>
    <row r="64" spans="1:8" x14ac:dyDescent="0.25">
      <c r="A64" s="119" t="s">
        <v>121</v>
      </c>
      <c r="B64" s="106" t="s">
        <v>122</v>
      </c>
      <c r="C64" s="107">
        <f>C65+C66+C67</f>
        <v>4810.2199999999993</v>
      </c>
      <c r="D64" s="107">
        <f>D65+D66+D67</f>
        <v>4935.08</v>
      </c>
      <c r="E64" s="107">
        <f>E65+E66+E67</f>
        <v>9303.25</v>
      </c>
      <c r="F64" s="107">
        <f>F65+F66+F67</f>
        <v>7515.66</v>
      </c>
      <c r="G64" s="98">
        <f t="shared" si="0"/>
        <v>26564.21</v>
      </c>
    </row>
    <row r="65" spans="1:10" hidden="1" x14ac:dyDescent="0.25">
      <c r="A65" s="119" t="s">
        <v>123</v>
      </c>
      <c r="B65" s="106" t="s">
        <v>124</v>
      </c>
      <c r="C65" s="107">
        <v>2358.16</v>
      </c>
      <c r="D65" s="107">
        <v>2050.89</v>
      </c>
      <c r="E65" s="107">
        <v>3758.88</v>
      </c>
      <c r="F65" s="107">
        <v>3453.68</v>
      </c>
      <c r="G65" s="98">
        <f t="shared" si="0"/>
        <v>11621.609999999999</v>
      </c>
    </row>
    <row r="66" spans="1:10" hidden="1" x14ac:dyDescent="0.25">
      <c r="A66" s="119" t="s">
        <v>125</v>
      </c>
      <c r="B66" s="106" t="s">
        <v>126</v>
      </c>
      <c r="C66" s="107">
        <v>2101.58</v>
      </c>
      <c r="D66" s="107">
        <v>2661.31</v>
      </c>
      <c r="E66" s="107">
        <v>4105.58</v>
      </c>
      <c r="F66" s="107">
        <v>3745.77</v>
      </c>
      <c r="G66" s="98">
        <f t="shared" si="0"/>
        <v>12614.24</v>
      </c>
    </row>
    <row r="67" spans="1:10" hidden="1" x14ac:dyDescent="0.25">
      <c r="A67" s="119" t="s">
        <v>127</v>
      </c>
      <c r="B67" s="106" t="s">
        <v>128</v>
      </c>
      <c r="C67" s="107">
        <v>350.48</v>
      </c>
      <c r="D67" s="107">
        <v>222.88</v>
      </c>
      <c r="E67" s="107">
        <v>1438.79</v>
      </c>
      <c r="F67" s="107">
        <v>316.20999999999998</v>
      </c>
      <c r="G67" s="98">
        <f t="shared" si="0"/>
        <v>2328.36</v>
      </c>
    </row>
    <row r="68" spans="1:10" x14ac:dyDescent="0.25">
      <c r="A68" s="119" t="s">
        <v>129</v>
      </c>
      <c r="B68" s="106" t="s">
        <v>130</v>
      </c>
      <c r="C68" s="107">
        <f>C70+C69</f>
        <v>2587.38</v>
      </c>
      <c r="D68" s="107">
        <f>D70+D69</f>
        <v>414.05</v>
      </c>
      <c r="E68" s="107">
        <f>E70+E69</f>
        <v>56.16</v>
      </c>
      <c r="F68" s="107">
        <f>F70+F69</f>
        <v>33.08</v>
      </c>
      <c r="G68" s="98">
        <f t="shared" si="0"/>
        <v>3090.67</v>
      </c>
    </row>
    <row r="69" spans="1:10" hidden="1" x14ac:dyDescent="0.25">
      <c r="A69" s="119" t="s">
        <v>131</v>
      </c>
      <c r="B69" s="106" t="s">
        <v>132</v>
      </c>
      <c r="C69" s="107">
        <v>2178</v>
      </c>
      <c r="D69" s="107">
        <v>0</v>
      </c>
      <c r="E69" s="107">
        <v>0</v>
      </c>
      <c r="F69" s="107">
        <v>0</v>
      </c>
      <c r="G69" s="98">
        <f t="shared" si="0"/>
        <v>2178</v>
      </c>
    </row>
    <row r="70" spans="1:10" hidden="1" x14ac:dyDescent="0.25">
      <c r="A70" s="119" t="s">
        <v>133</v>
      </c>
      <c r="B70" s="106" t="s">
        <v>134</v>
      </c>
      <c r="C70" s="107">
        <v>409.38</v>
      </c>
      <c r="D70" s="107">
        <v>414.05</v>
      </c>
      <c r="E70" s="107">
        <v>56.16</v>
      </c>
      <c r="F70" s="107">
        <v>33.08</v>
      </c>
      <c r="G70" s="98">
        <f t="shared" ref="G70:G80" si="1">SUM(C70:F70)</f>
        <v>912.67000000000007</v>
      </c>
    </row>
    <row r="71" spans="1:10" x14ac:dyDescent="0.25">
      <c r="A71" s="119" t="s">
        <v>135</v>
      </c>
      <c r="B71" s="106" t="s">
        <v>136</v>
      </c>
      <c r="C71" s="107">
        <f>C72</f>
        <v>227.06</v>
      </c>
      <c r="D71" s="107">
        <f>D72</f>
        <v>249.64</v>
      </c>
      <c r="E71" s="107">
        <f>E72</f>
        <v>270.66000000000003</v>
      </c>
      <c r="F71" s="107">
        <f>F72</f>
        <v>333.34</v>
      </c>
      <c r="G71" s="98">
        <f t="shared" si="1"/>
        <v>1080.7</v>
      </c>
    </row>
    <row r="72" spans="1:10" hidden="1" x14ac:dyDescent="0.25">
      <c r="A72" s="119" t="s">
        <v>137</v>
      </c>
      <c r="B72" s="106" t="s">
        <v>138</v>
      </c>
      <c r="C72" s="107">
        <v>227.06</v>
      </c>
      <c r="D72" s="107">
        <v>249.64</v>
      </c>
      <c r="E72" s="107">
        <v>270.66000000000003</v>
      </c>
      <c r="F72" s="107">
        <v>333.34</v>
      </c>
      <c r="G72" s="98">
        <f t="shared" si="1"/>
        <v>1080.7</v>
      </c>
    </row>
    <row r="73" spans="1:10" x14ac:dyDescent="0.25">
      <c r="A73" s="119" t="s">
        <v>139</v>
      </c>
      <c r="B73" s="106" t="s">
        <v>140</v>
      </c>
      <c r="C73" s="107">
        <v>8124.52</v>
      </c>
      <c r="D73" s="107">
        <v>10834.68</v>
      </c>
      <c r="E73" s="107">
        <v>6565.79</v>
      </c>
      <c r="F73" s="107">
        <v>10523.37</v>
      </c>
      <c r="G73" s="98">
        <f t="shared" si="1"/>
        <v>36048.36</v>
      </c>
    </row>
    <row r="74" spans="1:10" hidden="1" x14ac:dyDescent="0.25">
      <c r="A74" s="119" t="s">
        <v>141</v>
      </c>
      <c r="B74" s="106" t="s">
        <v>142</v>
      </c>
      <c r="C74" s="107">
        <f>C75+C76+C77</f>
        <v>519.73</v>
      </c>
      <c r="D74" s="107">
        <f>D75+D76+D77</f>
        <v>638.05999999999995</v>
      </c>
      <c r="E74" s="107">
        <f>E75+E76+E77</f>
        <v>557.66999999999996</v>
      </c>
      <c r="F74" s="107">
        <f>F75+F76+F77</f>
        <v>1144.6600000000001</v>
      </c>
      <c r="G74" s="98">
        <f t="shared" si="1"/>
        <v>2860.12</v>
      </c>
    </row>
    <row r="75" spans="1:10" x14ac:dyDescent="0.25">
      <c r="A75" s="119" t="s">
        <v>143</v>
      </c>
      <c r="B75" s="106" t="s">
        <v>144</v>
      </c>
      <c r="C75" s="107">
        <v>218.59</v>
      </c>
      <c r="D75" s="107">
        <v>364.59</v>
      </c>
      <c r="E75" s="107">
        <v>159.4</v>
      </c>
      <c r="F75" s="107">
        <v>927.24</v>
      </c>
      <c r="G75" s="98">
        <f t="shared" si="1"/>
        <v>1669.82</v>
      </c>
      <c r="J75" s="32"/>
    </row>
    <row r="76" spans="1:10" x14ac:dyDescent="0.25">
      <c r="A76" s="119" t="s">
        <v>145</v>
      </c>
      <c r="B76" s="106" t="s">
        <v>146</v>
      </c>
      <c r="C76" s="107">
        <v>301.14</v>
      </c>
      <c r="D76" s="107">
        <v>273.47000000000003</v>
      </c>
      <c r="E76" s="107">
        <v>398.27</v>
      </c>
      <c r="F76" s="107">
        <v>217.42</v>
      </c>
      <c r="G76" s="98">
        <f t="shared" si="1"/>
        <v>1190.3</v>
      </c>
    </row>
    <row r="77" spans="1:10" hidden="1" x14ac:dyDescent="0.25">
      <c r="A77" s="120" t="s">
        <v>147</v>
      </c>
      <c r="B77" s="121" t="s">
        <v>148</v>
      </c>
      <c r="C77" s="122">
        <v>0</v>
      </c>
      <c r="D77" s="122">
        <v>0</v>
      </c>
      <c r="E77" s="122">
        <v>0</v>
      </c>
      <c r="F77" s="122">
        <v>0</v>
      </c>
      <c r="G77" s="123">
        <f t="shared" si="1"/>
        <v>0</v>
      </c>
    </row>
    <row r="78" spans="1:10" s="108" customFormat="1" ht="12.75" x14ac:dyDescent="0.2">
      <c r="A78" s="124" t="s">
        <v>149</v>
      </c>
      <c r="B78" s="125" t="s">
        <v>150</v>
      </c>
      <c r="C78" s="126">
        <f>C79-C80</f>
        <v>3933.2299999999996</v>
      </c>
      <c r="D78" s="126">
        <f>D79-D80</f>
        <v>3812.9300000000003</v>
      </c>
      <c r="E78" s="126">
        <f>E79-E80</f>
        <v>4769.8100000000004</v>
      </c>
      <c r="F78" s="126">
        <f>F79-F80</f>
        <v>6644.9</v>
      </c>
      <c r="G78" s="127">
        <f>SUM(C78:F78)</f>
        <v>19160.870000000003</v>
      </c>
    </row>
    <row r="79" spans="1:10" hidden="1" x14ac:dyDescent="0.25">
      <c r="A79" s="128" t="s">
        <v>149</v>
      </c>
      <c r="B79" s="129" t="s">
        <v>151</v>
      </c>
      <c r="C79" s="130">
        <v>8259.23</v>
      </c>
      <c r="D79" s="130">
        <v>8279.93</v>
      </c>
      <c r="E79" s="130">
        <v>7653.81</v>
      </c>
      <c r="F79" s="130">
        <v>7594.9</v>
      </c>
      <c r="G79" s="131">
        <f t="shared" si="1"/>
        <v>31787.870000000003</v>
      </c>
    </row>
    <row r="80" spans="1:10" s="112" customFormat="1" ht="12.75" hidden="1" x14ac:dyDescent="0.2">
      <c r="A80" s="132" t="s">
        <v>149</v>
      </c>
      <c r="B80" s="133" t="s">
        <v>152</v>
      </c>
      <c r="C80" s="111">
        <f>[2]Savstarp.nor._2025!P46</f>
        <v>4326</v>
      </c>
      <c r="D80" s="111">
        <f>[2]Savstarp.nor._2025!O46</f>
        <v>4467</v>
      </c>
      <c r="E80" s="111">
        <f>[2]Savstarp.nor._2025!Q46</f>
        <v>2884</v>
      </c>
      <c r="F80" s="111">
        <f>[2]Savstarp.nor._2025!N46</f>
        <v>950</v>
      </c>
      <c r="G80" s="98">
        <f t="shared" si="1"/>
        <v>12627</v>
      </c>
    </row>
    <row r="81" spans="1:7" s="112" customFormat="1" ht="12.75" hidden="1" x14ac:dyDescent="0.2">
      <c r="A81" s="95" t="s">
        <v>153</v>
      </c>
      <c r="B81" s="134" t="s">
        <v>154</v>
      </c>
      <c r="C81" s="103">
        <v>5.22</v>
      </c>
      <c r="D81" s="103">
        <v>0</v>
      </c>
      <c r="E81" s="103">
        <v>0</v>
      </c>
      <c r="F81" s="103">
        <v>66.48</v>
      </c>
      <c r="G81" s="98">
        <f t="shared" ref="G81:G98" si="2">SUM(C81:F81)</f>
        <v>71.7</v>
      </c>
    </row>
    <row r="82" spans="1:7" hidden="1" x14ac:dyDescent="0.25">
      <c r="A82" s="105" t="s">
        <v>155</v>
      </c>
      <c r="B82" s="135" t="s">
        <v>156</v>
      </c>
      <c r="C82" s="136">
        <v>0</v>
      </c>
      <c r="D82" s="136">
        <v>0</v>
      </c>
      <c r="E82" s="136">
        <v>0</v>
      </c>
      <c r="F82" s="136">
        <v>0</v>
      </c>
      <c r="G82" s="98">
        <f t="shared" si="2"/>
        <v>0</v>
      </c>
    </row>
    <row r="83" spans="1:7" hidden="1" x14ac:dyDescent="0.25">
      <c r="A83" s="105" t="s">
        <v>157</v>
      </c>
      <c r="B83" s="137" t="s">
        <v>158</v>
      </c>
      <c r="C83" s="136">
        <v>0</v>
      </c>
      <c r="D83" s="136">
        <v>0</v>
      </c>
      <c r="E83" s="136">
        <v>0</v>
      </c>
      <c r="F83" s="136">
        <v>0</v>
      </c>
      <c r="G83" s="98">
        <f t="shared" si="2"/>
        <v>0</v>
      </c>
    </row>
    <row r="84" spans="1:7" hidden="1" x14ac:dyDescent="0.25">
      <c r="A84" s="119" t="s">
        <v>159</v>
      </c>
      <c r="B84" s="117" t="s">
        <v>158</v>
      </c>
      <c r="C84" s="107">
        <f>C85+C89</f>
        <v>529</v>
      </c>
      <c r="D84" s="107">
        <f>D85+D89</f>
        <v>519</v>
      </c>
      <c r="E84" s="107">
        <f>E85+E89</f>
        <v>3078.18</v>
      </c>
      <c r="F84" s="107">
        <f>F85+F89</f>
        <v>0</v>
      </c>
      <c r="G84" s="98">
        <f t="shared" si="2"/>
        <v>4126.18</v>
      </c>
    </row>
    <row r="85" spans="1:7" hidden="1" x14ac:dyDescent="0.25">
      <c r="A85" s="119" t="s">
        <v>160</v>
      </c>
      <c r="B85" s="138" t="s">
        <v>161</v>
      </c>
      <c r="C85" s="107">
        <f>C86</f>
        <v>0</v>
      </c>
      <c r="D85" s="107">
        <f>D86</f>
        <v>0</v>
      </c>
      <c r="E85" s="107">
        <f>E86</f>
        <v>0</v>
      </c>
      <c r="F85" s="107">
        <f>F86</f>
        <v>0</v>
      </c>
      <c r="G85" s="98">
        <f t="shared" si="2"/>
        <v>0</v>
      </c>
    </row>
    <row r="86" spans="1:7" hidden="1" x14ac:dyDescent="0.25">
      <c r="A86" s="119" t="s">
        <v>162</v>
      </c>
      <c r="B86" s="114" t="s">
        <v>163</v>
      </c>
      <c r="C86" s="107">
        <f>C87+C88</f>
        <v>0</v>
      </c>
      <c r="D86" s="107">
        <f>D87+D88</f>
        <v>0</v>
      </c>
      <c r="E86" s="107">
        <f>E87+E88</f>
        <v>0</v>
      </c>
      <c r="F86" s="107">
        <f>F87+F88</f>
        <v>0</v>
      </c>
      <c r="G86" s="98">
        <f t="shared" si="2"/>
        <v>0</v>
      </c>
    </row>
    <row r="87" spans="1:7" hidden="1" x14ac:dyDescent="0.25">
      <c r="A87" s="119" t="s">
        <v>164</v>
      </c>
      <c r="B87" s="116" t="s">
        <v>165</v>
      </c>
      <c r="C87" s="107">
        <v>0</v>
      </c>
      <c r="D87" s="107">
        <v>0</v>
      </c>
      <c r="E87" s="107">
        <v>0</v>
      </c>
      <c r="F87" s="107">
        <v>0</v>
      </c>
      <c r="G87" s="98">
        <f t="shared" si="2"/>
        <v>0</v>
      </c>
    </row>
    <row r="88" spans="1:7" hidden="1" x14ac:dyDescent="0.25">
      <c r="A88" s="119" t="s">
        <v>166</v>
      </c>
      <c r="B88" s="116" t="s">
        <v>167</v>
      </c>
      <c r="C88" s="107">
        <v>0</v>
      </c>
      <c r="D88" s="107">
        <v>0</v>
      </c>
      <c r="E88" s="107">
        <v>0</v>
      </c>
      <c r="F88" s="107">
        <v>0</v>
      </c>
      <c r="G88" s="98">
        <f t="shared" si="2"/>
        <v>0</v>
      </c>
    </row>
    <row r="89" spans="1:7" hidden="1" x14ac:dyDescent="0.25">
      <c r="A89" s="119" t="s">
        <v>168</v>
      </c>
      <c r="B89" s="138" t="s">
        <v>169</v>
      </c>
      <c r="C89" s="107">
        <f>C90+C92+C98</f>
        <v>529</v>
      </c>
      <c r="D89" s="107">
        <f>D90+D92+D98</f>
        <v>519</v>
      </c>
      <c r="E89" s="107">
        <f>E90+E92+E98</f>
        <v>3078.18</v>
      </c>
      <c r="F89" s="107">
        <f>F90+F92+F98</f>
        <v>0</v>
      </c>
      <c r="G89" s="98">
        <f t="shared" si="2"/>
        <v>4126.18</v>
      </c>
    </row>
    <row r="90" spans="1:7" hidden="1" x14ac:dyDescent="0.25">
      <c r="A90" s="119" t="s">
        <v>170</v>
      </c>
      <c r="B90" s="114" t="s">
        <v>171</v>
      </c>
      <c r="C90" s="107">
        <v>0</v>
      </c>
      <c r="D90" s="107">
        <v>0</v>
      </c>
      <c r="E90" s="107">
        <v>0</v>
      </c>
      <c r="F90" s="107">
        <v>0</v>
      </c>
      <c r="G90" s="98">
        <f t="shared" si="2"/>
        <v>0</v>
      </c>
    </row>
    <row r="91" spans="1:7" hidden="1" x14ac:dyDescent="0.25">
      <c r="A91" s="119" t="s">
        <v>172</v>
      </c>
      <c r="B91" s="116" t="s">
        <v>173</v>
      </c>
      <c r="C91" s="107">
        <v>0</v>
      </c>
      <c r="D91" s="107">
        <v>0</v>
      </c>
      <c r="E91" s="107">
        <v>0</v>
      </c>
      <c r="F91" s="107">
        <v>0</v>
      </c>
      <c r="G91" s="98">
        <f t="shared" si="2"/>
        <v>0</v>
      </c>
    </row>
    <row r="92" spans="1:7" hidden="1" x14ac:dyDescent="0.25">
      <c r="A92" s="119" t="s">
        <v>174</v>
      </c>
      <c r="B92" s="114" t="s">
        <v>175</v>
      </c>
      <c r="C92" s="107">
        <f>C93+C94+C96+C97</f>
        <v>529</v>
      </c>
      <c r="D92" s="107">
        <f>D93+D94+D96+D97</f>
        <v>519</v>
      </c>
      <c r="E92" s="107">
        <f>E93+E94+E96+E97</f>
        <v>3078.18</v>
      </c>
      <c r="F92" s="107">
        <f>F93+F94+F96+F97</f>
        <v>0</v>
      </c>
      <c r="G92" s="98">
        <f t="shared" si="2"/>
        <v>4126.18</v>
      </c>
    </row>
    <row r="93" spans="1:7" hidden="1" x14ac:dyDescent="0.25">
      <c r="A93" s="119" t="s">
        <v>176</v>
      </c>
      <c r="B93" s="116" t="s">
        <v>177</v>
      </c>
      <c r="C93" s="107"/>
      <c r="D93" s="107"/>
      <c r="E93" s="107"/>
      <c r="F93" s="107"/>
      <c r="G93" s="98">
        <f t="shared" si="2"/>
        <v>0</v>
      </c>
    </row>
    <row r="94" spans="1:7" hidden="1" x14ac:dyDescent="0.25">
      <c r="A94" s="119" t="s">
        <v>178</v>
      </c>
      <c r="B94" s="116" t="s">
        <v>179</v>
      </c>
      <c r="C94" s="107">
        <v>0</v>
      </c>
      <c r="D94" s="107">
        <v>0</v>
      </c>
      <c r="E94" s="107">
        <v>0</v>
      </c>
      <c r="F94" s="107">
        <v>0</v>
      </c>
      <c r="G94" s="98">
        <f t="shared" si="2"/>
        <v>0</v>
      </c>
    </row>
    <row r="95" spans="1:7" s="112" customFormat="1" ht="12.75" hidden="1" x14ac:dyDescent="0.2">
      <c r="A95" s="132" t="s">
        <v>178</v>
      </c>
      <c r="B95" s="115" t="s">
        <v>180</v>
      </c>
      <c r="C95" s="111">
        <v>0</v>
      </c>
      <c r="D95" s="111">
        <v>0</v>
      </c>
      <c r="E95" s="111">
        <v>0</v>
      </c>
      <c r="F95" s="111">
        <v>0</v>
      </c>
      <c r="G95" s="98">
        <f t="shared" si="2"/>
        <v>0</v>
      </c>
    </row>
    <row r="96" spans="1:7" hidden="1" x14ac:dyDescent="0.25">
      <c r="A96" s="119" t="s">
        <v>181</v>
      </c>
      <c r="B96" s="116" t="s">
        <v>182</v>
      </c>
      <c r="C96" s="107">
        <v>0</v>
      </c>
      <c r="D96" s="107">
        <v>0</v>
      </c>
      <c r="E96" s="107">
        <v>0</v>
      </c>
      <c r="F96" s="107">
        <v>0</v>
      </c>
      <c r="G96" s="98">
        <f t="shared" si="2"/>
        <v>0</v>
      </c>
    </row>
    <row r="97" spans="1:8" hidden="1" x14ac:dyDescent="0.25">
      <c r="A97" s="119" t="s">
        <v>183</v>
      </c>
      <c r="B97" s="116" t="s">
        <v>184</v>
      </c>
      <c r="C97" s="107">
        <v>529</v>
      </c>
      <c r="D97" s="107">
        <v>519</v>
      </c>
      <c r="E97" s="107">
        <v>3078.18</v>
      </c>
      <c r="F97" s="107">
        <v>0</v>
      </c>
      <c r="G97" s="98">
        <f>SUM(C97:F97)</f>
        <v>4126.18</v>
      </c>
    </row>
    <row r="98" spans="1:8" hidden="1" x14ac:dyDescent="0.25">
      <c r="A98" s="119" t="s">
        <v>185</v>
      </c>
      <c r="B98" s="114" t="s">
        <v>186</v>
      </c>
      <c r="C98" s="107">
        <v>0</v>
      </c>
      <c r="D98" s="107">
        <v>0</v>
      </c>
      <c r="E98" s="107">
        <v>0</v>
      </c>
      <c r="F98" s="107">
        <v>0</v>
      </c>
      <c r="G98" s="127">
        <f t="shared" si="2"/>
        <v>0</v>
      </c>
    </row>
    <row r="99" spans="1:8" hidden="1" x14ac:dyDescent="0.25">
      <c r="A99" s="49"/>
      <c r="B99" s="50"/>
      <c r="C99" s="139"/>
      <c r="D99" s="139"/>
      <c r="E99" s="139"/>
      <c r="F99" s="139"/>
      <c r="G99" s="140">
        <f>SUM(C99:D99)</f>
        <v>0</v>
      </c>
    </row>
    <row r="100" spans="1:8" x14ac:dyDescent="0.25">
      <c r="A100" s="53"/>
      <c r="B100" s="141" t="s">
        <v>187</v>
      </c>
      <c r="C100" s="142">
        <f>C9+C20+C30+C33+C37+C38+C44+C51+C56+C58+C64+C68+C71+C73+C75+C76+C78</f>
        <v>841890.29</v>
      </c>
      <c r="D100" s="142">
        <f>D9+D20+D30+D33+D37+D38+D44+D51+D56+D58+D64+D68+D71+D73+D75+D76+D78</f>
        <v>937272.05000000016</v>
      </c>
      <c r="E100" s="142">
        <f>E9+E20+E30+E33+E37+E38+E44+E51+E56+E58+E64+E68+E71+E73+E75+E76+E78</f>
        <v>792887.34250000026</v>
      </c>
      <c r="F100" s="142">
        <f>F9+F20+F30+F33+F37+F38+F44+F51+F56+F58+F64+F68+F71+F73+F75+F76+F78</f>
        <v>616238.01</v>
      </c>
      <c r="G100" s="143">
        <f>D100+C100+E100+F100</f>
        <v>3188287.6925000008</v>
      </c>
      <c r="H100" s="32"/>
    </row>
    <row r="101" spans="1:8" s="148" customFormat="1" ht="12" hidden="1" x14ac:dyDescent="0.2">
      <c r="A101" s="144"/>
      <c r="B101" s="145" t="s">
        <v>206</v>
      </c>
      <c r="C101" s="146">
        <f>C100-C46-C70</f>
        <v>840794.81</v>
      </c>
      <c r="D101" s="146">
        <f>D100-D46-D70</f>
        <v>936528.10000000009</v>
      </c>
      <c r="E101" s="146">
        <f>E100-E46-E70-E33</f>
        <v>792336.18250000023</v>
      </c>
      <c r="F101" s="146">
        <f>F100-F46-F70-F33</f>
        <v>616204.93000000005</v>
      </c>
      <c r="G101" s="146"/>
      <c r="H101" s="147"/>
    </row>
    <row r="102" spans="1:8" s="149" customFormat="1" ht="12.75" x14ac:dyDescent="0.2">
      <c r="B102" s="141" t="s">
        <v>207</v>
      </c>
      <c r="C102" s="150">
        <v>22286</v>
      </c>
      <c r="D102" s="150">
        <v>28131</v>
      </c>
      <c r="E102" s="150">
        <v>22249</v>
      </c>
      <c r="F102" s="150">
        <v>47840</v>
      </c>
      <c r="G102" s="143">
        <f>SUM(C102:F102)</f>
        <v>120506</v>
      </c>
    </row>
    <row r="103" spans="1:8" s="153" customFormat="1" ht="12.75" x14ac:dyDescent="0.2">
      <c r="A103" s="149"/>
      <c r="B103" s="141" t="s">
        <v>189</v>
      </c>
      <c r="C103" s="151">
        <f>C9+C20+C33+C37+C38+C44+C51+C56+C58+C64+C68+C71+C73+C75+C76+C78+C102+C30</f>
        <v>864176.29</v>
      </c>
      <c r="D103" s="151">
        <f>D9+D20+D33+D37+D38+D44+D51+D56+D58+D64+D68+D71+D73+D75+D76+D78+D102+D30</f>
        <v>965403.05000000016</v>
      </c>
      <c r="E103" s="151">
        <f>E9+E20+E33+E37+E38+E44+E51+E56+E58+E64+E68+E71+E73+E75+E76+E78+E102+E30</f>
        <v>815136.34250000026</v>
      </c>
      <c r="F103" s="151">
        <f>F9+F20+F33+F37+F38+F44+F51+F56+F58+F64+F68+F71+F73+F75+F76+F78+F102+F30</f>
        <v>664078.01</v>
      </c>
      <c r="G103" s="143">
        <f>G9+G20+G30+G33+G37+G38+G44+G51+G56+G58+G64+G68+G71+G73+G75+G76+G78+G102</f>
        <v>3308793.6924999994</v>
      </c>
      <c r="H103" s="152"/>
    </row>
    <row r="104" spans="1:8" s="153" customFormat="1" ht="12.75" x14ac:dyDescent="0.2">
      <c r="A104" s="149"/>
      <c r="B104" s="141" t="s">
        <v>190</v>
      </c>
      <c r="C104" s="151">
        <f>C12+C22+C80</f>
        <v>276191.83999999997</v>
      </c>
      <c r="D104" s="151">
        <f>D12+D22+D80</f>
        <v>264165.58999999997</v>
      </c>
      <c r="E104" s="151">
        <f>E12+E22+E80</f>
        <v>355817.01999999996</v>
      </c>
      <c r="F104" s="151">
        <f>F12+F22+F80</f>
        <v>76325.63</v>
      </c>
      <c r="G104" s="143">
        <f>D104+C104+E104+F104</f>
        <v>972500.08</v>
      </c>
      <c r="H104" s="152"/>
    </row>
    <row r="105" spans="1:8" s="153" customFormat="1" ht="12.75" x14ac:dyDescent="0.2">
      <c r="A105" s="149"/>
      <c r="B105" s="154" t="s">
        <v>191</v>
      </c>
      <c r="C105" s="155">
        <f>C100+C102+C104</f>
        <v>1140368.1299999999</v>
      </c>
      <c r="D105" s="155">
        <f>D100+D102+D104</f>
        <v>1229568.6400000001</v>
      </c>
      <c r="E105" s="155">
        <f>E100+E102+E104</f>
        <v>1170953.3625000003</v>
      </c>
      <c r="F105" s="155">
        <f>F100+F102+F104</f>
        <v>740403.64</v>
      </c>
      <c r="G105" s="156">
        <f>G100+G102+G104</f>
        <v>4281293.7725000009</v>
      </c>
      <c r="H105" s="152"/>
    </row>
    <row r="106" spans="1:8" s="153" customFormat="1" ht="12.75" x14ac:dyDescent="0.2">
      <c r="B106" s="157" t="s">
        <v>208</v>
      </c>
      <c r="C106" s="158">
        <f>C107+C108</f>
        <v>251</v>
      </c>
      <c r="D106" s="158">
        <f>D107+D108</f>
        <v>303</v>
      </c>
      <c r="E106" s="158">
        <f>E107+E108</f>
        <v>204</v>
      </c>
      <c r="F106" s="158">
        <f>F107+F108</f>
        <v>151</v>
      </c>
      <c r="G106" s="159">
        <f>D106+C106+E106+F106</f>
        <v>909</v>
      </c>
    </row>
    <row r="107" spans="1:8" s="153" customFormat="1" ht="12.75" x14ac:dyDescent="0.2">
      <c r="B107" s="160" t="s">
        <v>193</v>
      </c>
      <c r="C107" s="160">
        <v>134</v>
      </c>
      <c r="D107" s="160">
        <v>170</v>
      </c>
      <c r="E107" s="160">
        <v>123</v>
      </c>
      <c r="F107" s="160">
        <v>83</v>
      </c>
      <c r="G107" s="161">
        <f>D107+C107+E107+F107</f>
        <v>510</v>
      </c>
    </row>
    <row r="108" spans="1:8" s="153" customFormat="1" ht="12.75" x14ac:dyDescent="0.2">
      <c r="B108" s="160" t="s">
        <v>194</v>
      </c>
      <c r="C108" s="160">
        <v>117</v>
      </c>
      <c r="D108" s="160">
        <v>133</v>
      </c>
      <c r="E108" s="160">
        <v>81</v>
      </c>
      <c r="F108" s="160">
        <v>68</v>
      </c>
      <c r="G108" s="161">
        <f>D108+C108+E108+F108</f>
        <v>399</v>
      </c>
    </row>
    <row r="109" spans="1:8" x14ac:dyDescent="0.25">
      <c r="B109" s="162" t="s">
        <v>195</v>
      </c>
      <c r="C109" s="163">
        <f>C105/(12*C106)</f>
        <v>378.60827689243024</v>
      </c>
      <c r="D109" s="163">
        <f>D105/(12*D106)</f>
        <v>338.16519251925195</v>
      </c>
      <c r="E109" s="163">
        <f>E105/(12*E106)</f>
        <v>478.33062193627461</v>
      </c>
      <c r="F109" s="163">
        <f>F105/(12*F106)</f>
        <v>408.61128035320087</v>
      </c>
      <c r="G109" s="164">
        <f>G105/(12*G106)</f>
        <v>392.49117826365978</v>
      </c>
      <c r="H109">
        <v>348.54</v>
      </c>
    </row>
    <row r="110" spans="1:8" x14ac:dyDescent="0.25">
      <c r="B110" s="165" t="s">
        <v>196</v>
      </c>
      <c r="C110" s="166">
        <f>(C105*(C108/C106)-C104)/(12*C108)</f>
        <v>181.89044213459547</v>
      </c>
      <c r="D110" s="166">
        <f>(D105*(D108/D106)-D104)/(12*D108)</f>
        <v>172.64790555183342</v>
      </c>
      <c r="E110" s="166">
        <f>(E105*(E108/E106)-E104)/(12*E108)</f>
        <v>112.26372893215942</v>
      </c>
      <c r="F110" s="166">
        <f>(F105*(F108/F106)-F104)/(12*F108)</f>
        <v>315.07496907869114</v>
      </c>
      <c r="G110" s="167">
        <f>(G105*(G108/G106)-G104)/(12*G108)</f>
        <v>189.37921502222287</v>
      </c>
      <c r="H110">
        <v>171.83</v>
      </c>
    </row>
    <row r="112" spans="1:8" x14ac:dyDescent="0.25">
      <c r="B112" s="172" t="s">
        <v>199</v>
      </c>
      <c r="D112" s="173"/>
      <c r="G112" s="173">
        <f>G113/5</f>
        <v>238.17504525852587</v>
      </c>
    </row>
    <row r="113" spans="1:7" x14ac:dyDescent="0.25">
      <c r="B113" s="174" t="s">
        <v>209</v>
      </c>
      <c r="D113" s="175"/>
      <c r="G113" s="175">
        <f>SUM(G114:G116)</f>
        <v>1190.8752262926293</v>
      </c>
    </row>
    <row r="114" spans="1:7" x14ac:dyDescent="0.25">
      <c r="B114" s="86" t="s">
        <v>210</v>
      </c>
      <c r="D114" s="171"/>
      <c r="G114" s="171">
        <f>797*1.2359</f>
        <v>985.01229999999998</v>
      </c>
    </row>
    <row r="115" spans="1:7" x14ac:dyDescent="0.25">
      <c r="B115" s="86" t="s">
        <v>211</v>
      </c>
      <c r="D115" s="171"/>
      <c r="G115" s="171">
        <f>G38/G106</f>
        <v>184.78386138613862</v>
      </c>
    </row>
    <row r="116" spans="1:7" x14ac:dyDescent="0.25">
      <c r="B116" s="86" t="s">
        <v>151</v>
      </c>
      <c r="D116" s="171"/>
      <c r="G116" s="171">
        <f>G78/G106</f>
        <v>21.07906490649065</v>
      </c>
    </row>
    <row r="117" spans="1:7" x14ac:dyDescent="0.25">
      <c r="B117" s="86"/>
      <c r="C117" s="171"/>
    </row>
    <row r="118" spans="1:7" x14ac:dyDescent="0.25">
      <c r="A118" s="168" t="s">
        <v>197</v>
      </c>
      <c r="C118" s="32"/>
      <c r="D118" s="32"/>
      <c r="E118" s="32"/>
      <c r="F118" s="32"/>
      <c r="G118" s="176"/>
    </row>
    <row r="119" spans="1:7" s="170" customFormat="1" ht="12.75" x14ac:dyDescent="0.2">
      <c r="A119" s="169" t="s">
        <v>198</v>
      </c>
      <c r="G119" s="168"/>
    </row>
    <row r="120" spans="1:7" x14ac:dyDescent="0.25">
      <c r="C120" s="171"/>
    </row>
    <row r="121" spans="1:7" x14ac:dyDescent="0.25">
      <c r="C121" s="171"/>
    </row>
    <row r="122" spans="1:7" x14ac:dyDescent="0.25">
      <c r="C122" s="171"/>
    </row>
  </sheetData>
  <sheetProtection algorithmName="SHA-512" hashValue="UwDqr0NjzRNTlnJCOOexVNEQiGAGGaTHLRNCd3uo/h9+Lg7itCiOzTasfWXF9bi2xy1eAzpy/6F5DOpf4ym8TA==" saltValue="wfkZ/vzOv5W8zso0vFK3rQ==" spinCount="100000" sheet="1" objects="1" scenarios="1"/>
  <mergeCells count="2">
    <mergeCell ref="A1:G1"/>
    <mergeCell ref="A2:B2"/>
  </mergeCells>
  <hyperlinks>
    <hyperlink ref="A119" r:id="rId1" xr:uid="{A464D63D-BA6D-4025-AD37-5B4178200EC2}"/>
  </hyperlinks>
  <pageMargins left="0" right="0" top="0.74803149606299213" bottom="0.74803149606299213" header="0.31496062992125984" footer="0.31496062992125984"/>
  <pageSetup paperSize="0" scale="7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Inta Kravinska</dc:creator>
  <cp:lastModifiedBy>Valda Krauze</cp:lastModifiedBy>
  <cp:lastPrinted>2025-04-07T10:40:12Z</cp:lastPrinted>
  <dcterms:created xsi:type="dcterms:W3CDTF">2024-03-01T08:29:17Z</dcterms:created>
  <dcterms:modified xsi:type="dcterms:W3CDTF">2025-04-25T07:10:54Z</dcterms:modified>
</cp:coreProperties>
</file>